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lasota\Desktop\ZO_CZ\"/>
    </mc:Choice>
  </mc:AlternateContent>
  <bookViews>
    <workbookView xWindow="0" yWindow="0" windowWidth="28800" windowHeight="11910" firstSheet="17" activeTab="17"/>
  </bookViews>
  <sheets>
    <sheet name="zakupione" sheetId="1" state="hidden" r:id="rId1"/>
    <sheet name="inwesntaryzacja" sheetId="2" state="hidden" r:id="rId2"/>
    <sheet name="LICZONE" sheetId="3" state="hidden" r:id="rId3"/>
    <sheet name="inwent. 1" sheetId="4" state="hidden" r:id="rId4"/>
    <sheet name="WB" sheetId="5" state="hidden" r:id="rId5"/>
    <sheet name="Arkusz1" sheetId="17" state="hidden" r:id="rId6"/>
    <sheet name="LUTY" sheetId="14" state="hidden" r:id="rId7"/>
    <sheet name="styczeń 2019" sheetId="16" state="hidden" r:id="rId8"/>
    <sheet name="MARZEC" sheetId="13" state="hidden" r:id="rId9"/>
    <sheet name="KWIECIEŃ" sheetId="12" state="hidden" r:id="rId10"/>
    <sheet name="MAJ" sheetId="11" state="hidden" r:id="rId11"/>
    <sheet name="lipiec" sheetId="10" state="hidden" r:id="rId12"/>
    <sheet name="CZERWIEC" sheetId="9" state="hidden" r:id="rId13"/>
    <sheet name="SIERPIEN" sheetId="8" state="hidden" r:id="rId14"/>
    <sheet name="wrzesień" sheetId="15" state="hidden" r:id="rId15"/>
    <sheet name="październik" sheetId="7" state="hidden" r:id="rId16"/>
    <sheet name="listopad" sheetId="20" state="hidden" r:id="rId17"/>
    <sheet name="Formularz" sheetId="22" r:id="rId18"/>
  </sheets>
  <definedNames>
    <definedName name="_xlnm._FilterDatabase" localSheetId="17" hidden="1">Formularz!$A$6:$B$45</definedName>
    <definedName name="_xlnm._FilterDatabase" localSheetId="1" hidden="1">inwesntaryzacja!$A$1:$M$1</definedName>
    <definedName name="_xlnm._FilterDatabase" localSheetId="2" hidden="1">LICZONE!$A$1:$M$1</definedName>
    <definedName name="_xlnm._FilterDatabase" localSheetId="4" hidden="1">WB!$A$1:$W$158</definedName>
    <definedName name="_xlnm._FilterDatabase" localSheetId="0" hidden="1">zakupione!$A$1:$R$1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5" i="22" l="1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A16" i="20" l="1"/>
  <c r="C30" i="7"/>
  <c r="C26" i="15"/>
  <c r="C28" i="8"/>
  <c r="C26" i="9"/>
  <c r="C29" i="10"/>
  <c r="C35" i="11"/>
  <c r="C27" i="12"/>
  <c r="C24" i="13"/>
  <c r="C41" i="16"/>
  <c r="C34" i="14"/>
  <c r="Q158" i="5"/>
  <c r="S156" i="5"/>
  <c r="M156" i="5"/>
  <c r="Q156" i="5" s="1"/>
  <c r="L156" i="5"/>
  <c r="P156" i="5" s="1"/>
  <c r="H156" i="5"/>
  <c r="T156" i="5" s="1"/>
  <c r="U156" i="5" s="1"/>
  <c r="E156" i="5"/>
  <c r="S155" i="5"/>
  <c r="M155" i="5"/>
  <c r="Q155" i="5" s="1"/>
  <c r="L155" i="5"/>
  <c r="P155" i="5" s="1"/>
  <c r="H155" i="5"/>
  <c r="T155" i="5" s="1"/>
  <c r="U155" i="5" s="1"/>
  <c r="E155" i="5"/>
  <c r="S154" i="5"/>
  <c r="M154" i="5"/>
  <c r="Q154" i="5" s="1"/>
  <c r="L154" i="5"/>
  <c r="P154" i="5" s="1"/>
  <c r="H154" i="5"/>
  <c r="T154" i="5" s="1"/>
  <c r="U154" i="5" s="1"/>
  <c r="E154" i="5"/>
  <c r="S153" i="5"/>
  <c r="M153" i="5"/>
  <c r="Q153" i="5" s="1"/>
  <c r="L153" i="5"/>
  <c r="P153" i="5" s="1"/>
  <c r="H153" i="5"/>
  <c r="T153" i="5" s="1"/>
  <c r="U153" i="5" s="1"/>
  <c r="E153" i="5"/>
  <c r="S152" i="5"/>
  <c r="M152" i="5"/>
  <c r="Q152" i="5" s="1"/>
  <c r="L152" i="5"/>
  <c r="P152" i="5" s="1"/>
  <c r="H152" i="5"/>
  <c r="T152" i="5" s="1"/>
  <c r="U152" i="5" s="1"/>
  <c r="E152" i="5"/>
  <c r="S151" i="5"/>
  <c r="M151" i="5"/>
  <c r="Q151" i="5" s="1"/>
  <c r="H151" i="5"/>
  <c r="T151" i="5" s="1"/>
  <c r="U151" i="5" s="1"/>
  <c r="E151" i="5"/>
  <c r="S150" i="5"/>
  <c r="M150" i="5"/>
  <c r="Q150" i="5" s="1"/>
  <c r="L150" i="5"/>
  <c r="P150" i="5" s="1"/>
  <c r="G150" i="5"/>
  <c r="H150" i="5" s="1"/>
  <c r="V150" i="5" s="1"/>
  <c r="W150" i="5" s="1"/>
  <c r="E150" i="5"/>
  <c r="S149" i="5"/>
  <c r="I149" i="5"/>
  <c r="H149" i="5"/>
  <c r="V149" i="5" s="1"/>
  <c r="W149" i="5" s="1"/>
  <c r="E149" i="5"/>
  <c r="S148" i="5"/>
  <c r="K148" i="5"/>
  <c r="M148" i="5" s="1"/>
  <c r="Q148" i="5" s="1"/>
  <c r="J148" i="5"/>
  <c r="L148" i="5" s="1"/>
  <c r="P148" i="5" s="1"/>
  <c r="G148" i="5"/>
  <c r="H148" i="5" s="1"/>
  <c r="T148" i="5" s="1"/>
  <c r="U148" i="5" s="1"/>
  <c r="F148" i="5"/>
  <c r="E148" i="5"/>
  <c r="S147" i="5"/>
  <c r="M147" i="5"/>
  <c r="Q147" i="5" s="1"/>
  <c r="L147" i="5"/>
  <c r="P147" i="5" s="1"/>
  <c r="H147" i="5"/>
  <c r="V147" i="5" s="1"/>
  <c r="W147" i="5" s="1"/>
  <c r="E147" i="5"/>
  <c r="S146" i="5"/>
  <c r="M146" i="5"/>
  <c r="Q146" i="5" s="1"/>
  <c r="L146" i="5"/>
  <c r="P146" i="5" s="1"/>
  <c r="H146" i="5"/>
  <c r="V146" i="5" s="1"/>
  <c r="W146" i="5" s="1"/>
  <c r="E146" i="5"/>
  <c r="S145" i="5"/>
  <c r="M145" i="5"/>
  <c r="Q145" i="5" s="1"/>
  <c r="L145" i="5"/>
  <c r="P145" i="5" s="1"/>
  <c r="H145" i="5"/>
  <c r="T145" i="5" s="1"/>
  <c r="U145" i="5" s="1"/>
  <c r="E145" i="5"/>
  <c r="S144" i="5"/>
  <c r="M144" i="5"/>
  <c r="Q144" i="5" s="1"/>
  <c r="L144" i="5"/>
  <c r="P144" i="5" s="1"/>
  <c r="H144" i="5"/>
  <c r="E144" i="5"/>
  <c r="S143" i="5"/>
  <c r="L143" i="5"/>
  <c r="P143" i="5" s="1"/>
  <c r="K143" i="5"/>
  <c r="M143" i="5" s="1"/>
  <c r="Q143" i="5" s="1"/>
  <c r="G143" i="5"/>
  <c r="H143" i="5" s="1"/>
  <c r="E143" i="5"/>
  <c r="S142" i="5"/>
  <c r="L142" i="5"/>
  <c r="P142" i="5" s="1"/>
  <c r="K142" i="5"/>
  <c r="M142" i="5" s="1"/>
  <c r="Q142" i="5" s="1"/>
  <c r="G142" i="5"/>
  <c r="H142" i="5" s="1"/>
  <c r="T142" i="5" s="1"/>
  <c r="U142" i="5" s="1"/>
  <c r="F142" i="5"/>
  <c r="E142" i="5"/>
  <c r="S141" i="5"/>
  <c r="M141" i="5"/>
  <c r="Q141" i="5" s="1"/>
  <c r="L141" i="5"/>
  <c r="P141" i="5" s="1"/>
  <c r="G141" i="5"/>
  <c r="H141" i="5" s="1"/>
  <c r="V141" i="5" s="1"/>
  <c r="W141" i="5" s="1"/>
  <c r="F141" i="5"/>
  <c r="E141" i="5"/>
  <c r="S140" i="5"/>
  <c r="M140" i="5"/>
  <c r="Q140" i="5" s="1"/>
  <c r="L140" i="5"/>
  <c r="P140" i="5" s="1"/>
  <c r="G140" i="5"/>
  <c r="H140" i="5" s="1"/>
  <c r="F140" i="5"/>
  <c r="E140" i="5"/>
  <c r="S139" i="5"/>
  <c r="M139" i="5"/>
  <c r="Q139" i="5" s="1"/>
  <c r="L139" i="5"/>
  <c r="P139" i="5" s="1"/>
  <c r="G139" i="5"/>
  <c r="H139" i="5" s="1"/>
  <c r="F139" i="5"/>
  <c r="E139" i="5"/>
  <c r="S138" i="5"/>
  <c r="K138" i="5"/>
  <c r="I138" i="5"/>
  <c r="H138" i="5"/>
  <c r="E138" i="5"/>
  <c r="S137" i="5"/>
  <c r="M137" i="5"/>
  <c r="Q137" i="5" s="1"/>
  <c r="L137" i="5"/>
  <c r="P137" i="5" s="1"/>
  <c r="H137" i="5"/>
  <c r="T137" i="5" s="1"/>
  <c r="U137" i="5" s="1"/>
  <c r="E137" i="5"/>
  <c r="S136" i="5"/>
  <c r="M136" i="5"/>
  <c r="Q136" i="5" s="1"/>
  <c r="L136" i="5"/>
  <c r="P136" i="5" s="1"/>
  <c r="H136" i="5"/>
  <c r="T136" i="5" s="1"/>
  <c r="U136" i="5" s="1"/>
  <c r="E136" i="5"/>
  <c r="S135" i="5"/>
  <c r="M135" i="5"/>
  <c r="Q135" i="5" s="1"/>
  <c r="L135" i="5"/>
  <c r="P135" i="5" s="1"/>
  <c r="H135" i="5"/>
  <c r="T135" i="5" s="1"/>
  <c r="U135" i="5" s="1"/>
  <c r="E135" i="5"/>
  <c r="S134" i="5"/>
  <c r="M134" i="5"/>
  <c r="Q134" i="5" s="1"/>
  <c r="L134" i="5"/>
  <c r="P134" i="5" s="1"/>
  <c r="H134" i="5"/>
  <c r="T134" i="5" s="1"/>
  <c r="U134" i="5" s="1"/>
  <c r="E134" i="5"/>
  <c r="S133" i="5"/>
  <c r="M133" i="5"/>
  <c r="Q133" i="5" s="1"/>
  <c r="L133" i="5"/>
  <c r="P133" i="5" s="1"/>
  <c r="H133" i="5"/>
  <c r="T133" i="5" s="1"/>
  <c r="U133" i="5" s="1"/>
  <c r="E133" i="5"/>
  <c r="S132" i="5"/>
  <c r="M132" i="5"/>
  <c r="Q132" i="5" s="1"/>
  <c r="L132" i="5"/>
  <c r="P132" i="5" s="1"/>
  <c r="H132" i="5"/>
  <c r="T132" i="5" s="1"/>
  <c r="U132" i="5" s="1"/>
  <c r="E132" i="5"/>
  <c r="S131" i="5"/>
  <c r="M131" i="5"/>
  <c r="Q131" i="5" s="1"/>
  <c r="L131" i="5"/>
  <c r="P131" i="5" s="1"/>
  <c r="H131" i="5"/>
  <c r="T131" i="5" s="1"/>
  <c r="U131" i="5" s="1"/>
  <c r="E131" i="5"/>
  <c r="S130" i="5"/>
  <c r="K130" i="5"/>
  <c r="M130" i="5" s="1"/>
  <c r="Q130" i="5" s="1"/>
  <c r="J130" i="5"/>
  <c r="L130" i="5" s="1"/>
  <c r="P130" i="5" s="1"/>
  <c r="G130" i="5"/>
  <c r="H130" i="5" s="1"/>
  <c r="T130" i="5" s="1"/>
  <c r="U130" i="5" s="1"/>
  <c r="E130" i="5"/>
  <c r="S129" i="5"/>
  <c r="M129" i="5"/>
  <c r="Q129" i="5" s="1"/>
  <c r="L129" i="5"/>
  <c r="P129" i="5" s="1"/>
  <c r="H129" i="5"/>
  <c r="T129" i="5" s="1"/>
  <c r="U129" i="5" s="1"/>
  <c r="E129" i="5"/>
  <c r="S128" i="5"/>
  <c r="M128" i="5"/>
  <c r="Q128" i="5" s="1"/>
  <c r="L128" i="5"/>
  <c r="P128" i="5" s="1"/>
  <c r="H128" i="5"/>
  <c r="T128" i="5" s="1"/>
  <c r="U128" i="5" s="1"/>
  <c r="E128" i="5"/>
  <c r="S127" i="5"/>
  <c r="M127" i="5"/>
  <c r="Q127" i="5" s="1"/>
  <c r="L127" i="5"/>
  <c r="P127" i="5" s="1"/>
  <c r="H127" i="5"/>
  <c r="T127" i="5" s="1"/>
  <c r="U127" i="5" s="1"/>
  <c r="E127" i="5"/>
  <c r="S126" i="5"/>
  <c r="M126" i="5"/>
  <c r="Q126" i="5" s="1"/>
  <c r="L126" i="5"/>
  <c r="P126" i="5" s="1"/>
  <c r="G126" i="5"/>
  <c r="H126" i="5" s="1"/>
  <c r="T126" i="5" s="1"/>
  <c r="U126" i="5" s="1"/>
  <c r="E126" i="5"/>
  <c r="S125" i="5"/>
  <c r="M125" i="5"/>
  <c r="Q125" i="5" s="1"/>
  <c r="L125" i="5"/>
  <c r="P125" i="5" s="1"/>
  <c r="H125" i="5"/>
  <c r="T125" i="5" s="1"/>
  <c r="U125" i="5" s="1"/>
  <c r="E125" i="5"/>
  <c r="S124" i="5"/>
  <c r="M124" i="5"/>
  <c r="Q124" i="5" s="1"/>
  <c r="L124" i="5"/>
  <c r="P124" i="5" s="1"/>
  <c r="H124" i="5"/>
  <c r="T124" i="5" s="1"/>
  <c r="U124" i="5" s="1"/>
  <c r="E124" i="5"/>
  <c r="S123" i="5"/>
  <c r="M123" i="5"/>
  <c r="Q123" i="5" s="1"/>
  <c r="L123" i="5"/>
  <c r="P123" i="5" s="1"/>
  <c r="H123" i="5"/>
  <c r="V123" i="5" s="1"/>
  <c r="W123" i="5" s="1"/>
  <c r="E123" i="5"/>
  <c r="S122" i="5"/>
  <c r="M122" i="5"/>
  <c r="Q122" i="5" s="1"/>
  <c r="L122" i="5"/>
  <c r="P122" i="5" s="1"/>
  <c r="H122" i="5"/>
  <c r="T122" i="5" s="1"/>
  <c r="U122" i="5" s="1"/>
  <c r="E122" i="5"/>
  <c r="S121" i="5"/>
  <c r="M121" i="5"/>
  <c r="Q121" i="5" s="1"/>
  <c r="L121" i="5"/>
  <c r="P121" i="5" s="1"/>
  <c r="G121" i="5"/>
  <c r="H121" i="5" s="1"/>
  <c r="E121" i="5"/>
  <c r="S120" i="5"/>
  <c r="M120" i="5"/>
  <c r="Q120" i="5" s="1"/>
  <c r="L120" i="5"/>
  <c r="P120" i="5" s="1"/>
  <c r="H120" i="5"/>
  <c r="T120" i="5" s="1"/>
  <c r="U120" i="5" s="1"/>
  <c r="E120" i="5"/>
  <c r="S119" i="5"/>
  <c r="M119" i="5"/>
  <c r="Q119" i="5" s="1"/>
  <c r="L119" i="5"/>
  <c r="P119" i="5" s="1"/>
  <c r="G119" i="5"/>
  <c r="H119" i="5" s="1"/>
  <c r="E119" i="5"/>
  <c r="S118" i="5"/>
  <c r="M118" i="5"/>
  <c r="Q118" i="5" s="1"/>
  <c r="L118" i="5"/>
  <c r="P118" i="5" s="1"/>
  <c r="H118" i="5"/>
  <c r="V118" i="5" s="1"/>
  <c r="W118" i="5" s="1"/>
  <c r="E118" i="5"/>
  <c r="S117" i="5"/>
  <c r="M117" i="5"/>
  <c r="Q117" i="5" s="1"/>
  <c r="L117" i="5"/>
  <c r="P117" i="5" s="1"/>
  <c r="G117" i="5"/>
  <c r="H117" i="5" s="1"/>
  <c r="E117" i="5"/>
  <c r="S116" i="5"/>
  <c r="I116" i="5"/>
  <c r="L116" i="5" s="1"/>
  <c r="P116" i="5" s="1"/>
  <c r="H116" i="5"/>
  <c r="V116" i="5" s="1"/>
  <c r="W116" i="5" s="1"/>
  <c r="E116" i="5"/>
  <c r="S115" i="5"/>
  <c r="N115" i="5"/>
  <c r="M115" i="5"/>
  <c r="Q115" i="5" s="1"/>
  <c r="J115" i="5"/>
  <c r="L115" i="5" s="1"/>
  <c r="P115" i="5" s="1"/>
  <c r="G115" i="5"/>
  <c r="H115" i="5" s="1"/>
  <c r="E115" i="5"/>
  <c r="S114" i="5"/>
  <c r="M114" i="5"/>
  <c r="Q114" i="5" s="1"/>
  <c r="L114" i="5"/>
  <c r="P114" i="5" s="1"/>
  <c r="H114" i="5"/>
  <c r="T114" i="5" s="1"/>
  <c r="U114" i="5" s="1"/>
  <c r="E114" i="5"/>
  <c r="S113" i="5"/>
  <c r="M113" i="5"/>
  <c r="Q113" i="5" s="1"/>
  <c r="L113" i="5"/>
  <c r="P113" i="5" s="1"/>
  <c r="H113" i="5"/>
  <c r="T113" i="5" s="1"/>
  <c r="U113" i="5" s="1"/>
  <c r="E113" i="5"/>
  <c r="S112" i="5"/>
  <c r="M112" i="5"/>
  <c r="Q112" i="5" s="1"/>
  <c r="L112" i="5"/>
  <c r="P112" i="5" s="1"/>
  <c r="H112" i="5"/>
  <c r="T112" i="5" s="1"/>
  <c r="U112" i="5" s="1"/>
  <c r="E112" i="5"/>
  <c r="S111" i="5"/>
  <c r="M111" i="5"/>
  <c r="Q111" i="5" s="1"/>
  <c r="L111" i="5"/>
  <c r="P111" i="5" s="1"/>
  <c r="H111" i="5"/>
  <c r="T111" i="5" s="1"/>
  <c r="U111" i="5" s="1"/>
  <c r="E111" i="5"/>
  <c r="U110" i="5"/>
  <c r="S110" i="5"/>
  <c r="M110" i="5"/>
  <c r="Q110" i="5" s="1"/>
  <c r="L110" i="5"/>
  <c r="P110" i="5" s="1"/>
  <c r="H110" i="5"/>
  <c r="E110" i="5"/>
  <c r="S109" i="5"/>
  <c r="M109" i="5"/>
  <c r="Q109" i="5" s="1"/>
  <c r="L109" i="5"/>
  <c r="P109" i="5" s="1"/>
  <c r="H109" i="5"/>
  <c r="T109" i="5" s="1"/>
  <c r="U109" i="5" s="1"/>
  <c r="E109" i="5"/>
  <c r="S108" i="5"/>
  <c r="K108" i="5"/>
  <c r="M108" i="5" s="1"/>
  <c r="Q108" i="5" s="1"/>
  <c r="J108" i="5"/>
  <c r="L108" i="5" s="1"/>
  <c r="P108" i="5" s="1"/>
  <c r="H108" i="5"/>
  <c r="T108" i="5" s="1"/>
  <c r="U108" i="5" s="1"/>
  <c r="E108" i="5"/>
  <c r="S107" i="5"/>
  <c r="M107" i="5"/>
  <c r="Q107" i="5" s="1"/>
  <c r="L107" i="5"/>
  <c r="P107" i="5" s="1"/>
  <c r="H107" i="5"/>
  <c r="T107" i="5" s="1"/>
  <c r="U107" i="5" s="1"/>
  <c r="E107" i="5"/>
  <c r="S106" i="5"/>
  <c r="K106" i="5"/>
  <c r="M106" i="5" s="1"/>
  <c r="Q106" i="5" s="1"/>
  <c r="J106" i="5"/>
  <c r="L106" i="5" s="1"/>
  <c r="P106" i="5" s="1"/>
  <c r="H106" i="5"/>
  <c r="T106" i="5" s="1"/>
  <c r="U106" i="5" s="1"/>
  <c r="E106" i="5"/>
  <c r="S105" i="5"/>
  <c r="M105" i="5"/>
  <c r="Q105" i="5" s="1"/>
  <c r="L105" i="5"/>
  <c r="P105" i="5" s="1"/>
  <c r="H105" i="5"/>
  <c r="T105" i="5" s="1"/>
  <c r="U105" i="5" s="1"/>
  <c r="E105" i="5"/>
  <c r="S104" i="5"/>
  <c r="M104" i="5"/>
  <c r="Q104" i="5" s="1"/>
  <c r="L104" i="5"/>
  <c r="P104" i="5" s="1"/>
  <c r="H104" i="5"/>
  <c r="T104" i="5" s="1"/>
  <c r="U104" i="5" s="1"/>
  <c r="E104" i="5"/>
  <c r="S103" i="5"/>
  <c r="J103" i="5"/>
  <c r="I103" i="5"/>
  <c r="M103" i="5" s="1"/>
  <c r="Q103" i="5" s="1"/>
  <c r="H103" i="5"/>
  <c r="E103" i="5"/>
  <c r="S102" i="5"/>
  <c r="M102" i="5"/>
  <c r="Q102" i="5" s="1"/>
  <c r="L102" i="5"/>
  <c r="P102" i="5" s="1"/>
  <c r="H102" i="5"/>
  <c r="T102" i="5" s="1"/>
  <c r="U102" i="5" s="1"/>
  <c r="E102" i="5"/>
  <c r="S101" i="5"/>
  <c r="M101" i="5"/>
  <c r="Q101" i="5" s="1"/>
  <c r="L101" i="5"/>
  <c r="P101" i="5" s="1"/>
  <c r="H101" i="5"/>
  <c r="T101" i="5" s="1"/>
  <c r="U101" i="5" s="1"/>
  <c r="E101" i="5"/>
  <c r="S100" i="5"/>
  <c r="K100" i="5"/>
  <c r="M100" i="5" s="1"/>
  <c r="Q100" i="5" s="1"/>
  <c r="J100" i="5"/>
  <c r="L100" i="5" s="1"/>
  <c r="P100" i="5" s="1"/>
  <c r="G100" i="5"/>
  <c r="H100" i="5" s="1"/>
  <c r="T100" i="5" s="1"/>
  <c r="U100" i="5" s="1"/>
  <c r="E100" i="5"/>
  <c r="S99" i="5"/>
  <c r="M99" i="5"/>
  <c r="Q99" i="5" s="1"/>
  <c r="L99" i="5"/>
  <c r="P99" i="5" s="1"/>
  <c r="H99" i="5"/>
  <c r="T99" i="5" s="1"/>
  <c r="U99" i="5" s="1"/>
  <c r="E99" i="5"/>
  <c r="S98" i="5"/>
  <c r="M98" i="5"/>
  <c r="Q98" i="5" s="1"/>
  <c r="L98" i="5"/>
  <c r="P98" i="5" s="1"/>
  <c r="H98" i="5"/>
  <c r="T98" i="5" s="1"/>
  <c r="U98" i="5" s="1"/>
  <c r="E98" i="5"/>
  <c r="S97" i="5"/>
  <c r="M97" i="5"/>
  <c r="Q97" i="5" s="1"/>
  <c r="L97" i="5"/>
  <c r="P97" i="5" s="1"/>
  <c r="H97" i="5"/>
  <c r="T97" i="5" s="1"/>
  <c r="U97" i="5" s="1"/>
  <c r="E97" i="5"/>
  <c r="S96" i="5"/>
  <c r="M96" i="5"/>
  <c r="Q96" i="5" s="1"/>
  <c r="L96" i="5"/>
  <c r="P96" i="5" s="1"/>
  <c r="H96" i="5"/>
  <c r="T96" i="5" s="1"/>
  <c r="U96" i="5" s="1"/>
  <c r="E96" i="5"/>
  <c r="S95" i="5"/>
  <c r="M95" i="5"/>
  <c r="Q95" i="5" s="1"/>
  <c r="L95" i="5"/>
  <c r="P95" i="5" s="1"/>
  <c r="H95" i="5"/>
  <c r="T95" i="5" s="1"/>
  <c r="U95" i="5" s="1"/>
  <c r="E95" i="5"/>
  <c r="S94" i="5"/>
  <c r="M94" i="5"/>
  <c r="Q94" i="5" s="1"/>
  <c r="L94" i="5"/>
  <c r="P94" i="5" s="1"/>
  <c r="H94" i="5"/>
  <c r="T94" i="5" s="1"/>
  <c r="U94" i="5" s="1"/>
  <c r="E94" i="5"/>
  <c r="S93" i="5"/>
  <c r="M93" i="5"/>
  <c r="Q93" i="5" s="1"/>
  <c r="L93" i="5"/>
  <c r="P93" i="5" s="1"/>
  <c r="H93" i="5"/>
  <c r="T93" i="5" s="1"/>
  <c r="U93" i="5" s="1"/>
  <c r="E93" i="5"/>
  <c r="S92" i="5"/>
  <c r="M92" i="5"/>
  <c r="Q92" i="5" s="1"/>
  <c r="L92" i="5"/>
  <c r="P92" i="5" s="1"/>
  <c r="H92" i="5"/>
  <c r="T92" i="5" s="1"/>
  <c r="U92" i="5" s="1"/>
  <c r="E92" i="5"/>
  <c r="S91" i="5"/>
  <c r="M91" i="5"/>
  <c r="Q91" i="5" s="1"/>
  <c r="L91" i="5"/>
  <c r="P91" i="5" s="1"/>
  <c r="H91" i="5"/>
  <c r="T91" i="5" s="1"/>
  <c r="U91" i="5" s="1"/>
  <c r="E91" i="5"/>
  <c r="S90" i="5"/>
  <c r="M90" i="5"/>
  <c r="Q90" i="5" s="1"/>
  <c r="L90" i="5"/>
  <c r="P90" i="5" s="1"/>
  <c r="H90" i="5"/>
  <c r="T90" i="5" s="1"/>
  <c r="U90" i="5" s="1"/>
  <c r="E90" i="5"/>
  <c r="S89" i="5"/>
  <c r="M89" i="5"/>
  <c r="Q89" i="5" s="1"/>
  <c r="L89" i="5"/>
  <c r="P89" i="5" s="1"/>
  <c r="H89" i="5"/>
  <c r="T89" i="5" s="1"/>
  <c r="U89" i="5" s="1"/>
  <c r="E89" i="5"/>
  <c r="S88" i="5"/>
  <c r="M88" i="5"/>
  <c r="Q88" i="5" s="1"/>
  <c r="L88" i="5"/>
  <c r="P88" i="5" s="1"/>
  <c r="H88" i="5"/>
  <c r="T88" i="5" s="1"/>
  <c r="U88" i="5" s="1"/>
  <c r="E88" i="5"/>
  <c r="S87" i="5"/>
  <c r="K87" i="5"/>
  <c r="J87" i="5"/>
  <c r="I87" i="5"/>
  <c r="G87" i="5"/>
  <c r="H87" i="5" s="1"/>
  <c r="E87" i="5"/>
  <c r="S86" i="5"/>
  <c r="H86" i="5"/>
  <c r="T86" i="5" s="1"/>
  <c r="U86" i="5" s="1"/>
  <c r="E86" i="5"/>
  <c r="S85" i="5"/>
  <c r="H85" i="5"/>
  <c r="T85" i="5" s="1"/>
  <c r="U85" i="5" s="1"/>
  <c r="E85" i="5"/>
  <c r="S84" i="5"/>
  <c r="I84" i="5"/>
  <c r="L84" i="5" s="1"/>
  <c r="P84" i="5" s="1"/>
  <c r="G84" i="5"/>
  <c r="H84" i="5" s="1"/>
  <c r="E84" i="5"/>
  <c r="S83" i="5"/>
  <c r="M83" i="5"/>
  <c r="Q83" i="5" s="1"/>
  <c r="H83" i="5"/>
  <c r="T83" i="5" s="1"/>
  <c r="U83" i="5" s="1"/>
  <c r="E83" i="5"/>
  <c r="M82" i="5"/>
  <c r="Q82" i="5" s="1"/>
  <c r="L82" i="5"/>
  <c r="P82" i="5" s="1"/>
  <c r="H82" i="5"/>
  <c r="T82" i="5" s="1"/>
  <c r="U82" i="5" s="1"/>
  <c r="E82" i="5"/>
  <c r="S81" i="5"/>
  <c r="K81" i="5"/>
  <c r="J81" i="5"/>
  <c r="I81" i="5"/>
  <c r="G81" i="5"/>
  <c r="H81" i="5" s="1"/>
  <c r="E81" i="5"/>
  <c r="S80" i="5"/>
  <c r="M80" i="5"/>
  <c r="Q80" i="5" s="1"/>
  <c r="L80" i="5"/>
  <c r="P80" i="5" s="1"/>
  <c r="H80" i="5"/>
  <c r="T80" i="5" s="1"/>
  <c r="U80" i="5" s="1"/>
  <c r="E80" i="5"/>
  <c r="S79" i="5"/>
  <c r="I79" i="5"/>
  <c r="L79" i="5" s="1"/>
  <c r="P79" i="5" s="1"/>
  <c r="H79" i="5"/>
  <c r="E79" i="5"/>
  <c r="S78" i="5"/>
  <c r="M78" i="5"/>
  <c r="Q78" i="5" s="1"/>
  <c r="L78" i="5"/>
  <c r="P78" i="5" s="1"/>
  <c r="H78" i="5"/>
  <c r="T78" i="5" s="1"/>
  <c r="U78" i="5" s="1"/>
  <c r="E78" i="5"/>
  <c r="S77" i="5"/>
  <c r="M77" i="5"/>
  <c r="Q77" i="5" s="1"/>
  <c r="L77" i="5"/>
  <c r="P77" i="5" s="1"/>
  <c r="H77" i="5"/>
  <c r="T77" i="5" s="1"/>
  <c r="U77" i="5" s="1"/>
  <c r="E77" i="5"/>
  <c r="S76" i="5"/>
  <c r="M76" i="5"/>
  <c r="Q76" i="5" s="1"/>
  <c r="L76" i="5"/>
  <c r="P76" i="5" s="1"/>
  <c r="H76" i="5"/>
  <c r="T76" i="5" s="1"/>
  <c r="U76" i="5" s="1"/>
  <c r="E76" i="5"/>
  <c r="S75" i="5"/>
  <c r="M75" i="5"/>
  <c r="Q75" i="5" s="1"/>
  <c r="L75" i="5"/>
  <c r="P75" i="5" s="1"/>
  <c r="H75" i="5"/>
  <c r="T75" i="5" s="1"/>
  <c r="U75" i="5" s="1"/>
  <c r="E75" i="5"/>
  <c r="S74" i="5"/>
  <c r="H74" i="5"/>
  <c r="T74" i="5" s="1"/>
  <c r="U74" i="5" s="1"/>
  <c r="E74" i="5"/>
  <c r="S73" i="5"/>
  <c r="M73" i="5"/>
  <c r="Q73" i="5" s="1"/>
  <c r="L73" i="5"/>
  <c r="P73" i="5" s="1"/>
  <c r="H73" i="5"/>
  <c r="T73" i="5" s="1"/>
  <c r="U73" i="5" s="1"/>
  <c r="E73" i="5"/>
  <c r="S72" i="5"/>
  <c r="M72" i="5"/>
  <c r="Q72" i="5" s="1"/>
  <c r="L72" i="5"/>
  <c r="P72" i="5" s="1"/>
  <c r="H72" i="5"/>
  <c r="T72" i="5" s="1"/>
  <c r="U72" i="5" s="1"/>
  <c r="E72" i="5"/>
  <c r="S71" i="5"/>
  <c r="K71" i="5"/>
  <c r="J71" i="5"/>
  <c r="I71" i="5"/>
  <c r="H71" i="5"/>
  <c r="E71" i="5"/>
  <c r="S70" i="5"/>
  <c r="M70" i="5"/>
  <c r="Q70" i="5" s="1"/>
  <c r="L70" i="5"/>
  <c r="P70" i="5" s="1"/>
  <c r="H70" i="5"/>
  <c r="T70" i="5" s="1"/>
  <c r="U70" i="5" s="1"/>
  <c r="E70" i="5"/>
  <c r="S69" i="5"/>
  <c r="M69" i="5"/>
  <c r="Q69" i="5" s="1"/>
  <c r="L69" i="5"/>
  <c r="P69" i="5" s="1"/>
  <c r="H69" i="5"/>
  <c r="T69" i="5" s="1"/>
  <c r="U69" i="5" s="1"/>
  <c r="E69" i="5"/>
  <c r="S68" i="5"/>
  <c r="M68" i="5"/>
  <c r="Q68" i="5" s="1"/>
  <c r="L68" i="5"/>
  <c r="P68" i="5" s="1"/>
  <c r="H68" i="5"/>
  <c r="T68" i="5" s="1"/>
  <c r="U68" i="5" s="1"/>
  <c r="E68" i="5"/>
  <c r="S67" i="5"/>
  <c r="M67" i="5"/>
  <c r="Q67" i="5" s="1"/>
  <c r="L67" i="5"/>
  <c r="P67" i="5" s="1"/>
  <c r="H67" i="5"/>
  <c r="T67" i="5" s="1"/>
  <c r="U67" i="5" s="1"/>
  <c r="E67" i="5"/>
  <c r="S66" i="5"/>
  <c r="M66" i="5"/>
  <c r="Q66" i="5" s="1"/>
  <c r="L66" i="5"/>
  <c r="P66" i="5" s="1"/>
  <c r="H66" i="5"/>
  <c r="T66" i="5" s="1"/>
  <c r="U66" i="5" s="1"/>
  <c r="E66" i="5"/>
  <c r="S65" i="5"/>
  <c r="M65" i="5"/>
  <c r="Q65" i="5" s="1"/>
  <c r="L65" i="5"/>
  <c r="P65" i="5" s="1"/>
  <c r="H65" i="5"/>
  <c r="T65" i="5" s="1"/>
  <c r="U65" i="5" s="1"/>
  <c r="E65" i="5"/>
  <c r="S64" i="5"/>
  <c r="M64" i="5"/>
  <c r="Q64" i="5" s="1"/>
  <c r="L64" i="5"/>
  <c r="P64" i="5" s="1"/>
  <c r="H64" i="5"/>
  <c r="T64" i="5" s="1"/>
  <c r="U64" i="5" s="1"/>
  <c r="E64" i="5"/>
  <c r="S63" i="5"/>
  <c r="M63" i="5"/>
  <c r="Q63" i="5" s="1"/>
  <c r="L63" i="5"/>
  <c r="P63" i="5" s="1"/>
  <c r="H63" i="5"/>
  <c r="T63" i="5" s="1"/>
  <c r="U63" i="5" s="1"/>
  <c r="E63" i="5"/>
  <c r="S62" i="5"/>
  <c r="M62" i="5"/>
  <c r="Q62" i="5" s="1"/>
  <c r="L62" i="5"/>
  <c r="P62" i="5" s="1"/>
  <c r="H62" i="5"/>
  <c r="T62" i="5" s="1"/>
  <c r="U62" i="5" s="1"/>
  <c r="E62" i="5"/>
  <c r="S61" i="5"/>
  <c r="M61" i="5"/>
  <c r="Q61" i="5" s="1"/>
  <c r="L61" i="5"/>
  <c r="P61" i="5" s="1"/>
  <c r="H61" i="5"/>
  <c r="T61" i="5" s="1"/>
  <c r="U61" i="5" s="1"/>
  <c r="E61" i="5"/>
  <c r="S60" i="5"/>
  <c r="M60" i="5"/>
  <c r="Q60" i="5" s="1"/>
  <c r="L60" i="5"/>
  <c r="P60" i="5" s="1"/>
  <c r="H60" i="5"/>
  <c r="T60" i="5" s="1"/>
  <c r="U60" i="5" s="1"/>
  <c r="E60" i="5"/>
  <c r="S59" i="5"/>
  <c r="M59" i="5"/>
  <c r="Q59" i="5" s="1"/>
  <c r="L59" i="5"/>
  <c r="P59" i="5" s="1"/>
  <c r="H59" i="5"/>
  <c r="T59" i="5" s="1"/>
  <c r="U59" i="5" s="1"/>
  <c r="E59" i="5"/>
  <c r="S58" i="5"/>
  <c r="M58" i="5"/>
  <c r="Q58" i="5" s="1"/>
  <c r="L58" i="5"/>
  <c r="P58" i="5" s="1"/>
  <c r="H58" i="5"/>
  <c r="T58" i="5" s="1"/>
  <c r="U58" i="5" s="1"/>
  <c r="E58" i="5"/>
  <c r="S57" i="5"/>
  <c r="M57" i="5"/>
  <c r="Q57" i="5" s="1"/>
  <c r="L57" i="5"/>
  <c r="P57" i="5" s="1"/>
  <c r="H57" i="5"/>
  <c r="T57" i="5" s="1"/>
  <c r="U57" i="5" s="1"/>
  <c r="E57" i="5"/>
  <c r="S56" i="5"/>
  <c r="M56" i="5"/>
  <c r="Q56" i="5" s="1"/>
  <c r="L56" i="5"/>
  <c r="P56" i="5" s="1"/>
  <c r="H56" i="5"/>
  <c r="T56" i="5" s="1"/>
  <c r="U56" i="5" s="1"/>
  <c r="E56" i="5"/>
  <c r="S55" i="5"/>
  <c r="M55" i="5"/>
  <c r="Q55" i="5" s="1"/>
  <c r="L55" i="5"/>
  <c r="P55" i="5" s="1"/>
  <c r="H55" i="5"/>
  <c r="T55" i="5" s="1"/>
  <c r="U55" i="5" s="1"/>
  <c r="E55" i="5"/>
  <c r="S54" i="5"/>
  <c r="M54" i="5"/>
  <c r="Q54" i="5" s="1"/>
  <c r="L54" i="5"/>
  <c r="P54" i="5" s="1"/>
  <c r="H54" i="5"/>
  <c r="T54" i="5" s="1"/>
  <c r="U54" i="5" s="1"/>
  <c r="E54" i="5"/>
  <c r="S53" i="5"/>
  <c r="M53" i="5"/>
  <c r="Q53" i="5" s="1"/>
  <c r="L53" i="5"/>
  <c r="P53" i="5" s="1"/>
  <c r="H53" i="5"/>
  <c r="T53" i="5" s="1"/>
  <c r="U53" i="5" s="1"/>
  <c r="E53" i="5"/>
  <c r="S52" i="5"/>
  <c r="M52" i="5"/>
  <c r="Q52" i="5" s="1"/>
  <c r="L52" i="5"/>
  <c r="P52" i="5" s="1"/>
  <c r="H52" i="5"/>
  <c r="T52" i="5" s="1"/>
  <c r="U52" i="5" s="1"/>
  <c r="E52" i="5"/>
  <c r="S51" i="5"/>
  <c r="M51" i="5"/>
  <c r="Q51" i="5" s="1"/>
  <c r="L51" i="5"/>
  <c r="P51" i="5" s="1"/>
  <c r="H51" i="5"/>
  <c r="T51" i="5" s="1"/>
  <c r="U51" i="5" s="1"/>
  <c r="E51" i="5"/>
  <c r="M50" i="5"/>
  <c r="Q50" i="5" s="1"/>
  <c r="L50" i="5"/>
  <c r="P50" i="5" s="1"/>
  <c r="H50" i="5"/>
  <c r="T50" i="5" s="1"/>
  <c r="U50" i="5" s="1"/>
  <c r="E50" i="5"/>
  <c r="S49" i="5"/>
  <c r="M49" i="5"/>
  <c r="Q49" i="5" s="1"/>
  <c r="L49" i="5"/>
  <c r="P49" i="5" s="1"/>
  <c r="H49" i="5"/>
  <c r="T49" i="5" s="1"/>
  <c r="U49" i="5" s="1"/>
  <c r="E49" i="5"/>
  <c r="S48" i="5"/>
  <c r="M48" i="5"/>
  <c r="Q48" i="5" s="1"/>
  <c r="L48" i="5"/>
  <c r="P48" i="5" s="1"/>
  <c r="H48" i="5"/>
  <c r="T48" i="5" s="1"/>
  <c r="U48" i="5" s="1"/>
  <c r="E48" i="5"/>
  <c r="S47" i="5"/>
  <c r="K47" i="5"/>
  <c r="M47" i="5" s="1"/>
  <c r="Q47" i="5" s="1"/>
  <c r="J47" i="5"/>
  <c r="L47" i="5" s="1"/>
  <c r="P47" i="5" s="1"/>
  <c r="H47" i="5"/>
  <c r="T47" i="5" s="1"/>
  <c r="U47" i="5" s="1"/>
  <c r="E47" i="5"/>
  <c r="S46" i="5"/>
  <c r="M46" i="5"/>
  <c r="Q46" i="5" s="1"/>
  <c r="L46" i="5"/>
  <c r="P46" i="5" s="1"/>
  <c r="G46" i="5"/>
  <c r="H46" i="5" s="1"/>
  <c r="T46" i="5" s="1"/>
  <c r="U46" i="5" s="1"/>
  <c r="E46" i="5"/>
  <c r="S45" i="5"/>
  <c r="K45" i="5"/>
  <c r="M45" i="5" s="1"/>
  <c r="Q45" i="5" s="1"/>
  <c r="J45" i="5"/>
  <c r="L45" i="5" s="1"/>
  <c r="P45" i="5" s="1"/>
  <c r="G45" i="5"/>
  <c r="H45" i="5" s="1"/>
  <c r="T45" i="5" s="1"/>
  <c r="U45" i="5" s="1"/>
  <c r="F45" i="5"/>
  <c r="E45" i="5"/>
  <c r="S44" i="5"/>
  <c r="M44" i="5"/>
  <c r="Q44" i="5" s="1"/>
  <c r="L44" i="5"/>
  <c r="P44" i="5" s="1"/>
  <c r="H44" i="5"/>
  <c r="T44" i="5" s="1"/>
  <c r="U44" i="5" s="1"/>
  <c r="E44" i="5"/>
  <c r="S43" i="5"/>
  <c r="J43" i="5"/>
  <c r="I43" i="5"/>
  <c r="M43" i="5" s="1"/>
  <c r="Q43" i="5" s="1"/>
  <c r="H43" i="5"/>
  <c r="E43" i="5"/>
  <c r="S42" i="5"/>
  <c r="M42" i="5"/>
  <c r="Q42" i="5" s="1"/>
  <c r="L42" i="5"/>
  <c r="P42" i="5" s="1"/>
  <c r="H42" i="5"/>
  <c r="T42" i="5" s="1"/>
  <c r="U42" i="5" s="1"/>
  <c r="E42" i="5"/>
  <c r="S41" i="5"/>
  <c r="M41" i="5"/>
  <c r="Q41" i="5" s="1"/>
  <c r="L41" i="5"/>
  <c r="P41" i="5" s="1"/>
  <c r="H41" i="5"/>
  <c r="T41" i="5" s="1"/>
  <c r="U41" i="5" s="1"/>
  <c r="E41" i="5"/>
  <c r="S40" i="5"/>
  <c r="I40" i="5"/>
  <c r="H40" i="5"/>
  <c r="E40" i="5"/>
  <c r="S39" i="5"/>
  <c r="K39" i="5"/>
  <c r="J39" i="5"/>
  <c r="I39" i="5"/>
  <c r="G39" i="5"/>
  <c r="H39" i="5" s="1"/>
  <c r="E39" i="5"/>
  <c r="S38" i="5"/>
  <c r="M38" i="5"/>
  <c r="Q38" i="5" s="1"/>
  <c r="L38" i="5"/>
  <c r="P38" i="5" s="1"/>
  <c r="H38" i="5"/>
  <c r="T38" i="5" s="1"/>
  <c r="U38" i="5" s="1"/>
  <c r="E38" i="5"/>
  <c r="S37" i="5"/>
  <c r="M37" i="5"/>
  <c r="Q37" i="5" s="1"/>
  <c r="L37" i="5"/>
  <c r="P37" i="5" s="1"/>
  <c r="H37" i="5"/>
  <c r="T37" i="5" s="1"/>
  <c r="U37" i="5" s="1"/>
  <c r="E37" i="5"/>
  <c r="S36" i="5"/>
  <c r="M36" i="5"/>
  <c r="Q36" i="5" s="1"/>
  <c r="L36" i="5"/>
  <c r="P36" i="5" s="1"/>
  <c r="H36" i="5"/>
  <c r="T36" i="5" s="1"/>
  <c r="U36" i="5" s="1"/>
  <c r="E36" i="5"/>
  <c r="S35" i="5"/>
  <c r="M35" i="5"/>
  <c r="Q35" i="5" s="1"/>
  <c r="L35" i="5"/>
  <c r="P35" i="5" s="1"/>
  <c r="H35" i="5"/>
  <c r="T35" i="5" s="1"/>
  <c r="U35" i="5" s="1"/>
  <c r="E35" i="5"/>
  <c r="S34" i="5"/>
  <c r="M34" i="5"/>
  <c r="Q34" i="5" s="1"/>
  <c r="L34" i="5"/>
  <c r="P34" i="5" s="1"/>
  <c r="H34" i="5"/>
  <c r="T34" i="5" s="1"/>
  <c r="U34" i="5" s="1"/>
  <c r="E34" i="5"/>
  <c r="S33" i="5"/>
  <c r="M33" i="5"/>
  <c r="Q33" i="5" s="1"/>
  <c r="L33" i="5"/>
  <c r="P33" i="5" s="1"/>
  <c r="H33" i="5"/>
  <c r="T33" i="5" s="1"/>
  <c r="U33" i="5" s="1"/>
  <c r="E33" i="5"/>
  <c r="S32" i="5"/>
  <c r="M32" i="5"/>
  <c r="Q32" i="5" s="1"/>
  <c r="L32" i="5"/>
  <c r="P32" i="5" s="1"/>
  <c r="H32" i="5"/>
  <c r="T32" i="5" s="1"/>
  <c r="U32" i="5" s="1"/>
  <c r="E32" i="5"/>
  <c r="S31" i="5"/>
  <c r="K31" i="5"/>
  <c r="J31" i="5"/>
  <c r="I31" i="5"/>
  <c r="H31" i="5"/>
  <c r="E31" i="5"/>
  <c r="S30" i="5"/>
  <c r="M30" i="5"/>
  <c r="Q30" i="5" s="1"/>
  <c r="L30" i="5"/>
  <c r="P30" i="5" s="1"/>
  <c r="H30" i="5"/>
  <c r="T30" i="5" s="1"/>
  <c r="U30" i="5" s="1"/>
  <c r="E30" i="5"/>
  <c r="S29" i="5"/>
  <c r="M29" i="5"/>
  <c r="Q29" i="5" s="1"/>
  <c r="L29" i="5"/>
  <c r="P29" i="5" s="1"/>
  <c r="H29" i="5"/>
  <c r="T29" i="5" s="1"/>
  <c r="U29" i="5" s="1"/>
  <c r="E29" i="5"/>
  <c r="S28" i="5"/>
  <c r="M28" i="5"/>
  <c r="Q28" i="5" s="1"/>
  <c r="L28" i="5"/>
  <c r="P28" i="5" s="1"/>
  <c r="H28" i="5"/>
  <c r="T28" i="5" s="1"/>
  <c r="U28" i="5" s="1"/>
  <c r="E28" i="5"/>
  <c r="S27" i="5"/>
  <c r="K27" i="5"/>
  <c r="J27" i="5"/>
  <c r="I27" i="5"/>
  <c r="H27" i="5"/>
  <c r="E27" i="5"/>
  <c r="S26" i="5"/>
  <c r="K26" i="5"/>
  <c r="I26" i="5"/>
  <c r="L26" i="5" s="1"/>
  <c r="P26" i="5" s="1"/>
  <c r="H26" i="5"/>
  <c r="E26" i="5"/>
  <c r="S25" i="5"/>
  <c r="M25" i="5"/>
  <c r="Q25" i="5" s="1"/>
  <c r="L25" i="5"/>
  <c r="P25" i="5" s="1"/>
  <c r="H25" i="5"/>
  <c r="T25" i="5" s="1"/>
  <c r="U25" i="5" s="1"/>
  <c r="E25" i="5"/>
  <c r="S24" i="5"/>
  <c r="K24" i="5"/>
  <c r="J24" i="5"/>
  <c r="I24" i="5"/>
  <c r="G24" i="5"/>
  <c r="H24" i="5" s="1"/>
  <c r="T24" i="5" s="1"/>
  <c r="U24" i="5" s="1"/>
  <c r="F24" i="5"/>
  <c r="E24" i="5"/>
  <c r="S23" i="5"/>
  <c r="M23" i="5"/>
  <c r="Q23" i="5" s="1"/>
  <c r="L23" i="5"/>
  <c r="P23" i="5" s="1"/>
  <c r="H23" i="5"/>
  <c r="T23" i="5" s="1"/>
  <c r="U23" i="5" s="1"/>
  <c r="E23" i="5"/>
  <c r="S22" i="5"/>
  <c r="L22" i="5"/>
  <c r="P22" i="5" s="1"/>
  <c r="K22" i="5"/>
  <c r="M22" i="5" s="1"/>
  <c r="Q22" i="5" s="1"/>
  <c r="H22" i="5"/>
  <c r="E22" i="5"/>
  <c r="S21" i="5"/>
  <c r="N21" i="5"/>
  <c r="K21" i="5"/>
  <c r="J21" i="5"/>
  <c r="I21" i="5"/>
  <c r="H21" i="5"/>
  <c r="E21" i="5"/>
  <c r="S20" i="5"/>
  <c r="J20" i="5"/>
  <c r="I20" i="5"/>
  <c r="H20" i="5"/>
  <c r="E20" i="5"/>
  <c r="S19" i="5"/>
  <c r="J19" i="5"/>
  <c r="I19" i="5"/>
  <c r="M19" i="5" s="1"/>
  <c r="Q19" i="5" s="1"/>
  <c r="H19" i="5"/>
  <c r="E19" i="5"/>
  <c r="S18" i="5"/>
  <c r="M18" i="5"/>
  <c r="Q18" i="5" s="1"/>
  <c r="L18" i="5"/>
  <c r="P18" i="5" s="1"/>
  <c r="H18" i="5"/>
  <c r="T18" i="5" s="1"/>
  <c r="U18" i="5" s="1"/>
  <c r="E18" i="5"/>
  <c r="S17" i="5"/>
  <c r="M17" i="5"/>
  <c r="Q17" i="5" s="1"/>
  <c r="L17" i="5"/>
  <c r="P17" i="5" s="1"/>
  <c r="H17" i="5"/>
  <c r="T17" i="5" s="1"/>
  <c r="U17" i="5" s="1"/>
  <c r="E17" i="5"/>
  <c r="S16" i="5"/>
  <c r="K16" i="5"/>
  <c r="J16" i="5"/>
  <c r="I16" i="5"/>
  <c r="H16" i="5"/>
  <c r="E16" i="5"/>
  <c r="S15" i="5"/>
  <c r="M15" i="5"/>
  <c r="Q15" i="5" s="1"/>
  <c r="L15" i="5"/>
  <c r="P15" i="5" s="1"/>
  <c r="H15" i="5"/>
  <c r="T15" i="5" s="1"/>
  <c r="U15" i="5" s="1"/>
  <c r="E15" i="5"/>
  <c r="S14" i="5"/>
  <c r="K14" i="5"/>
  <c r="J14" i="5"/>
  <c r="I14" i="5"/>
  <c r="H14" i="5"/>
  <c r="E14" i="5"/>
  <c r="S13" i="5"/>
  <c r="H13" i="5"/>
  <c r="T13" i="5" s="1"/>
  <c r="U13" i="5" s="1"/>
  <c r="E13" i="5"/>
  <c r="S12" i="5"/>
  <c r="M12" i="5"/>
  <c r="Q12" i="5" s="1"/>
  <c r="J12" i="5"/>
  <c r="L12" i="5" s="1"/>
  <c r="P12" i="5" s="1"/>
  <c r="H12" i="5"/>
  <c r="T12" i="5" s="1"/>
  <c r="U12" i="5" s="1"/>
  <c r="E12" i="5"/>
  <c r="S11" i="5"/>
  <c r="M11" i="5"/>
  <c r="Q11" i="5" s="1"/>
  <c r="L11" i="5"/>
  <c r="P11" i="5" s="1"/>
  <c r="H11" i="5"/>
  <c r="T11" i="5" s="1"/>
  <c r="U11" i="5" s="1"/>
  <c r="E11" i="5"/>
  <c r="S10" i="5"/>
  <c r="M10" i="5"/>
  <c r="Q10" i="5" s="1"/>
  <c r="L10" i="5"/>
  <c r="P10" i="5" s="1"/>
  <c r="H10" i="5"/>
  <c r="T10" i="5" s="1"/>
  <c r="U10" i="5" s="1"/>
  <c r="E10" i="5"/>
  <c r="S9" i="5"/>
  <c r="M9" i="5"/>
  <c r="Q9" i="5" s="1"/>
  <c r="L9" i="5"/>
  <c r="P9" i="5" s="1"/>
  <c r="G9" i="5"/>
  <c r="H9" i="5" s="1"/>
  <c r="T9" i="5" s="1"/>
  <c r="U9" i="5" s="1"/>
  <c r="E9" i="5"/>
  <c r="S8" i="5"/>
  <c r="J8" i="5"/>
  <c r="I8" i="5"/>
  <c r="G8" i="5"/>
  <c r="H8" i="5" s="1"/>
  <c r="E8" i="5"/>
  <c r="S7" i="5"/>
  <c r="H7" i="5"/>
  <c r="T7" i="5" s="1"/>
  <c r="U7" i="5" s="1"/>
  <c r="E7" i="5"/>
  <c r="S6" i="5"/>
  <c r="M6" i="5"/>
  <c r="Q6" i="5" s="1"/>
  <c r="L6" i="5"/>
  <c r="P6" i="5" s="1"/>
  <c r="H6" i="5"/>
  <c r="T6" i="5" s="1"/>
  <c r="U6" i="5" s="1"/>
  <c r="E6" i="5"/>
  <c r="S5" i="5"/>
  <c r="J5" i="5"/>
  <c r="I5" i="5"/>
  <c r="M5" i="5" s="1"/>
  <c r="Q5" i="5" s="1"/>
  <c r="G5" i="5"/>
  <c r="H5" i="5" s="1"/>
  <c r="F5" i="5"/>
  <c r="E5" i="5"/>
  <c r="S4" i="5"/>
  <c r="M4" i="5"/>
  <c r="Q4" i="5" s="1"/>
  <c r="L4" i="5"/>
  <c r="P4" i="5" s="1"/>
  <c r="H4" i="5"/>
  <c r="T4" i="5" s="1"/>
  <c r="U4" i="5" s="1"/>
  <c r="E4" i="5"/>
  <c r="S3" i="5"/>
  <c r="M3" i="5"/>
  <c r="Q3" i="5" s="1"/>
  <c r="L3" i="5"/>
  <c r="P3" i="5" s="1"/>
  <c r="H3" i="5"/>
  <c r="T3" i="5" s="1"/>
  <c r="U3" i="5" s="1"/>
  <c r="E3" i="5"/>
  <c r="S2" i="5"/>
  <c r="M2" i="5"/>
  <c r="Q2" i="5" s="1"/>
  <c r="L2" i="5"/>
  <c r="P2" i="5" s="1"/>
  <c r="H2" i="5"/>
  <c r="T2" i="5" s="1"/>
  <c r="U2" i="5" s="1"/>
  <c r="E2" i="5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J117" i="3"/>
  <c r="K117" i="3" s="1"/>
  <c r="F117" i="3" s="1"/>
  <c r="J116" i="3"/>
  <c r="K116" i="3" s="1"/>
  <c r="F116" i="3" s="1"/>
  <c r="J115" i="3"/>
  <c r="K115" i="3" s="1"/>
  <c r="F115" i="3" s="1"/>
  <c r="J114" i="3"/>
  <c r="K114" i="3" s="1"/>
  <c r="F114" i="3" s="1"/>
  <c r="J113" i="3"/>
  <c r="K113" i="3" s="1"/>
  <c r="F113" i="3" s="1"/>
  <c r="J112" i="3"/>
  <c r="K112" i="3" s="1"/>
  <c r="F112" i="3" s="1"/>
  <c r="J111" i="3"/>
  <c r="K111" i="3" s="1"/>
  <c r="F111" i="3" s="1"/>
  <c r="J110" i="3"/>
  <c r="K110" i="3" s="1"/>
  <c r="F110" i="3" s="1"/>
  <c r="J109" i="3"/>
  <c r="K109" i="3" s="1"/>
  <c r="F109" i="3" s="1"/>
  <c r="J108" i="3"/>
  <c r="K108" i="3" s="1"/>
  <c r="F108" i="3" s="1"/>
  <c r="J107" i="3"/>
  <c r="K107" i="3" s="1"/>
  <c r="F107" i="3" s="1"/>
  <c r="H106" i="3"/>
  <c r="J106" i="3" s="1"/>
  <c r="G106" i="3"/>
  <c r="H105" i="3"/>
  <c r="J105" i="3" s="1"/>
  <c r="G105" i="3"/>
  <c r="J104" i="3"/>
  <c r="K104" i="3" s="1"/>
  <c r="F104" i="3" s="1"/>
  <c r="J103" i="3"/>
  <c r="K103" i="3" s="1"/>
  <c r="F103" i="3" s="1"/>
  <c r="J102" i="3"/>
  <c r="K102" i="3" s="1"/>
  <c r="F102" i="3" s="1"/>
  <c r="J101" i="3"/>
  <c r="K101" i="3" s="1"/>
  <c r="F101" i="3" s="1"/>
  <c r="J100" i="3"/>
  <c r="K100" i="3" s="1"/>
  <c r="F100" i="3" s="1"/>
  <c r="J99" i="3"/>
  <c r="K99" i="3" s="1"/>
  <c r="F99" i="3" s="1"/>
  <c r="J98" i="3"/>
  <c r="K98" i="3" s="1"/>
  <c r="F98" i="3" s="1"/>
  <c r="J97" i="3"/>
  <c r="K97" i="3" s="1"/>
  <c r="F97" i="3" s="1"/>
  <c r="J96" i="3"/>
  <c r="K96" i="3" s="1"/>
  <c r="F96" i="3" s="1"/>
  <c r="J95" i="3"/>
  <c r="K95" i="3" s="1"/>
  <c r="F95" i="3" s="1"/>
  <c r="J94" i="3"/>
  <c r="K94" i="3" s="1"/>
  <c r="F94" i="3" s="1"/>
  <c r="J93" i="3"/>
  <c r="K93" i="3" s="1"/>
  <c r="F93" i="3" s="1"/>
  <c r="J92" i="3"/>
  <c r="K92" i="3" s="1"/>
  <c r="F92" i="3" s="1"/>
  <c r="J91" i="3"/>
  <c r="K91" i="3" s="1"/>
  <c r="F91" i="3" s="1"/>
  <c r="J90" i="3"/>
  <c r="K90" i="3" s="1"/>
  <c r="F90" i="3" s="1"/>
  <c r="J89" i="3"/>
  <c r="K89" i="3" s="1"/>
  <c r="F89" i="3" s="1"/>
  <c r="J88" i="3"/>
  <c r="K88" i="3" s="1"/>
  <c r="F88" i="3" s="1"/>
  <c r="H87" i="3"/>
  <c r="J87" i="3" s="1"/>
  <c r="G87" i="3"/>
  <c r="J86" i="3"/>
  <c r="K86" i="3" s="1"/>
  <c r="F86" i="3" s="1"/>
  <c r="J85" i="3"/>
  <c r="K85" i="3" s="1"/>
  <c r="F85" i="3" s="1"/>
  <c r="J84" i="3"/>
  <c r="K84" i="3" s="1"/>
  <c r="F84" i="3" s="1"/>
  <c r="J83" i="3"/>
  <c r="K83" i="3" s="1"/>
  <c r="F83" i="3" s="1"/>
  <c r="J82" i="3"/>
  <c r="K82" i="3" s="1"/>
  <c r="F82" i="3" s="1"/>
  <c r="J81" i="3"/>
  <c r="K81" i="3" s="1"/>
  <c r="F81" i="3" s="1"/>
  <c r="J80" i="3"/>
  <c r="K80" i="3" s="1"/>
  <c r="F80" i="3" s="1"/>
  <c r="J79" i="3"/>
  <c r="K79" i="3" s="1"/>
  <c r="F79" i="3" s="1"/>
  <c r="J78" i="3"/>
  <c r="K78" i="3" s="1"/>
  <c r="F78" i="3" s="1"/>
  <c r="J77" i="3"/>
  <c r="K77" i="3" s="1"/>
  <c r="F77" i="3" s="1"/>
  <c r="J76" i="3"/>
  <c r="K76" i="3" s="1"/>
  <c r="F76" i="3" s="1"/>
  <c r="J75" i="3"/>
  <c r="K75" i="3" s="1"/>
  <c r="F75" i="3" s="1"/>
  <c r="H74" i="3"/>
  <c r="J74" i="3" s="1"/>
  <c r="G74" i="3"/>
  <c r="J73" i="3"/>
  <c r="K73" i="3" s="1"/>
  <c r="F73" i="3" s="1"/>
  <c r="J72" i="3"/>
  <c r="K72" i="3" s="1"/>
  <c r="F72" i="3" s="1"/>
  <c r="J71" i="3"/>
  <c r="K71" i="3" s="1"/>
  <c r="F71" i="3" s="1"/>
  <c r="J70" i="3"/>
  <c r="K70" i="3" s="1"/>
  <c r="F70" i="3" s="1"/>
  <c r="J69" i="3"/>
  <c r="K69" i="3" s="1"/>
  <c r="F69" i="3" s="1"/>
  <c r="J68" i="3"/>
  <c r="K68" i="3" s="1"/>
  <c r="F68" i="3" s="1"/>
  <c r="J67" i="3"/>
  <c r="K67" i="3" s="1"/>
  <c r="F67" i="3" s="1"/>
  <c r="J66" i="3"/>
  <c r="G66" i="3"/>
  <c r="J65" i="3"/>
  <c r="K65" i="3" s="1"/>
  <c r="F65" i="3" s="1"/>
  <c r="J64" i="3"/>
  <c r="K64" i="3" s="1"/>
  <c r="F64" i="3" s="1"/>
  <c r="J63" i="3"/>
  <c r="K63" i="3" s="1"/>
  <c r="F63" i="3" s="1"/>
  <c r="J62" i="3"/>
  <c r="K62" i="3" s="1"/>
  <c r="F62" i="3" s="1"/>
  <c r="J61" i="3"/>
  <c r="G61" i="3"/>
  <c r="J60" i="3"/>
  <c r="K60" i="3" s="1"/>
  <c r="F60" i="3" s="1"/>
  <c r="H59" i="3"/>
  <c r="J59" i="3" s="1"/>
  <c r="K59" i="3" s="1"/>
  <c r="F59" i="3" s="1"/>
  <c r="J58" i="3"/>
  <c r="G58" i="3"/>
  <c r="J57" i="3"/>
  <c r="K57" i="3" s="1"/>
  <c r="F57" i="3" s="1"/>
  <c r="H56" i="3"/>
  <c r="J56" i="3" s="1"/>
  <c r="K56" i="3" s="1"/>
  <c r="F56" i="3" s="1"/>
  <c r="J55" i="3"/>
  <c r="K55" i="3" s="1"/>
  <c r="F55" i="3" s="1"/>
  <c r="J54" i="3"/>
  <c r="K54" i="3" s="1"/>
  <c r="F54" i="3" s="1"/>
  <c r="J53" i="3"/>
  <c r="K53" i="3" s="1"/>
  <c r="F53" i="3" s="1"/>
  <c r="J52" i="3"/>
  <c r="K52" i="3" s="1"/>
  <c r="F52" i="3" s="1"/>
  <c r="J51" i="3"/>
  <c r="K51" i="3" s="1"/>
  <c r="F51" i="3" s="1"/>
  <c r="J50" i="3"/>
  <c r="K50" i="3" s="1"/>
  <c r="F50" i="3" s="1"/>
  <c r="J49" i="3"/>
  <c r="K49" i="3" s="1"/>
  <c r="F49" i="3" s="1"/>
  <c r="J48" i="3"/>
  <c r="K48" i="3" s="1"/>
  <c r="F48" i="3" s="1"/>
  <c r="J47" i="3"/>
  <c r="K47" i="3" s="1"/>
  <c r="F47" i="3" s="1"/>
  <c r="H46" i="3"/>
  <c r="J46" i="3" s="1"/>
  <c r="K46" i="3" s="1"/>
  <c r="F46" i="3" s="1"/>
  <c r="J45" i="3"/>
  <c r="K45" i="3" s="1"/>
  <c r="F45" i="3" s="1"/>
  <c r="J44" i="3"/>
  <c r="K44" i="3" s="1"/>
  <c r="F44" i="3" s="1"/>
  <c r="J43" i="3"/>
  <c r="K43" i="3" s="1"/>
  <c r="F43" i="3" s="1"/>
  <c r="H42" i="3"/>
  <c r="J42" i="3" s="1"/>
  <c r="K42" i="3" s="1"/>
  <c r="F42" i="3" s="1"/>
  <c r="J41" i="3"/>
  <c r="K41" i="3" s="1"/>
  <c r="F41" i="3" s="1"/>
  <c r="H40" i="3"/>
  <c r="J40" i="3" s="1"/>
  <c r="K40" i="3" s="1"/>
  <c r="F40" i="3" s="1"/>
  <c r="J39" i="3"/>
  <c r="K39" i="3" s="1"/>
  <c r="F39" i="3" s="1"/>
  <c r="J38" i="3"/>
  <c r="K38" i="3" s="1"/>
  <c r="F38" i="3" s="1"/>
  <c r="J37" i="3"/>
  <c r="K37" i="3" s="1"/>
  <c r="F37" i="3" s="1"/>
  <c r="J36" i="3"/>
  <c r="K36" i="3" s="1"/>
  <c r="F36" i="3" s="1"/>
  <c r="J35" i="3"/>
  <c r="K35" i="3" s="1"/>
  <c r="F35" i="3" s="1"/>
  <c r="J34" i="3"/>
  <c r="G34" i="3"/>
  <c r="J33" i="3"/>
  <c r="K33" i="3" s="1"/>
  <c r="F33" i="3" s="1"/>
  <c r="J32" i="3"/>
  <c r="K32" i="3" s="1"/>
  <c r="F32" i="3" s="1"/>
  <c r="H31" i="3"/>
  <c r="J31" i="3" s="1"/>
  <c r="G31" i="3"/>
  <c r="J30" i="3"/>
  <c r="K30" i="3" s="1"/>
  <c r="F30" i="3" s="1"/>
  <c r="J29" i="3"/>
  <c r="K29" i="3" s="1"/>
  <c r="F29" i="3" s="1"/>
  <c r="J28" i="3"/>
  <c r="K28" i="3" s="1"/>
  <c r="F28" i="3" s="1"/>
  <c r="J27" i="3"/>
  <c r="K27" i="3" s="1"/>
  <c r="F27" i="3" s="1"/>
  <c r="J26" i="3"/>
  <c r="K26" i="3" s="1"/>
  <c r="F26" i="3" s="1"/>
  <c r="H25" i="3"/>
  <c r="J25" i="3" s="1"/>
  <c r="K25" i="3" s="1"/>
  <c r="F25" i="3" s="1"/>
  <c r="J24" i="3"/>
  <c r="K24" i="3" s="1"/>
  <c r="F24" i="3" s="1"/>
  <c r="H23" i="3"/>
  <c r="J23" i="3" s="1"/>
  <c r="G23" i="3"/>
  <c r="H22" i="3"/>
  <c r="J22" i="3" s="1"/>
  <c r="G22" i="3"/>
  <c r="J21" i="3"/>
  <c r="K21" i="3" s="1"/>
  <c r="F21" i="3" s="1"/>
  <c r="J20" i="3"/>
  <c r="K20" i="3" s="1"/>
  <c r="F20" i="3" s="1"/>
  <c r="J19" i="3"/>
  <c r="K19" i="3" s="1"/>
  <c r="F19" i="3" s="1"/>
  <c r="J18" i="3"/>
  <c r="K18" i="3" s="1"/>
  <c r="F18" i="3" s="1"/>
  <c r="J17" i="3"/>
  <c r="K17" i="3" s="1"/>
  <c r="F17" i="3" s="1"/>
  <c r="J16" i="3"/>
  <c r="K16" i="3" s="1"/>
  <c r="F16" i="3" s="1"/>
  <c r="H15" i="3"/>
  <c r="J15" i="3" s="1"/>
  <c r="K15" i="3" s="1"/>
  <c r="F15" i="3" s="1"/>
  <c r="J14" i="3"/>
  <c r="K14" i="3" s="1"/>
  <c r="F14" i="3" s="1"/>
  <c r="J13" i="3"/>
  <c r="K13" i="3" s="1"/>
  <c r="F13" i="3" s="1"/>
  <c r="J12" i="3"/>
  <c r="G12" i="3"/>
  <c r="J11" i="3"/>
  <c r="K11" i="3" s="1"/>
  <c r="F11" i="3" s="1"/>
  <c r="J10" i="3"/>
  <c r="K10" i="3" s="1"/>
  <c r="F10" i="3" s="1"/>
  <c r="J9" i="3"/>
  <c r="G9" i="3"/>
  <c r="J8" i="3"/>
  <c r="G8" i="3"/>
  <c r="J7" i="3"/>
  <c r="K7" i="3" s="1"/>
  <c r="F7" i="3" s="1"/>
  <c r="J6" i="3"/>
  <c r="K6" i="3" s="1"/>
  <c r="F6" i="3" s="1"/>
  <c r="L5" i="3"/>
  <c r="J5" i="3"/>
  <c r="G5" i="3"/>
  <c r="J4" i="3"/>
  <c r="G4" i="3"/>
  <c r="H3" i="3"/>
  <c r="J3" i="3" s="1"/>
  <c r="K3" i="3" s="1"/>
  <c r="F3" i="3" s="1"/>
  <c r="J2" i="3"/>
  <c r="K2" i="3" s="1"/>
  <c r="F2" i="3" s="1"/>
  <c r="J114" i="2"/>
  <c r="K114" i="2" s="1"/>
  <c r="F114" i="2" s="1"/>
  <c r="J113" i="2"/>
  <c r="K113" i="2" s="1"/>
  <c r="F113" i="2"/>
  <c r="J112" i="2"/>
  <c r="K112" i="2" s="1"/>
  <c r="F112" i="2"/>
  <c r="J111" i="2"/>
  <c r="K111" i="2" s="1"/>
  <c r="F111" i="2" s="1"/>
  <c r="J110" i="2"/>
  <c r="K110" i="2" s="1"/>
  <c r="F110" i="2"/>
  <c r="J109" i="2"/>
  <c r="K109" i="2" s="1"/>
  <c r="F109" i="2" s="1"/>
  <c r="J108" i="2"/>
  <c r="G108" i="2"/>
  <c r="J107" i="2"/>
  <c r="K107" i="2" s="1"/>
  <c r="F107" i="2" s="1"/>
  <c r="H106" i="2"/>
  <c r="J106" i="2" s="1"/>
  <c r="G106" i="2"/>
  <c r="F106" i="2"/>
  <c r="J105" i="2"/>
  <c r="K105" i="2" s="1"/>
  <c r="F105" i="2" s="1"/>
  <c r="J104" i="2"/>
  <c r="K104" i="2" s="1"/>
  <c r="F104" i="2" s="1"/>
  <c r="J103" i="2"/>
  <c r="K103" i="2" s="1"/>
  <c r="F103" i="2" s="1"/>
  <c r="J102" i="2"/>
  <c r="K102" i="2" s="1"/>
  <c r="F102" i="2" s="1"/>
  <c r="J101" i="2"/>
  <c r="K101" i="2" s="1"/>
  <c r="F101" i="2" s="1"/>
  <c r="J100" i="2"/>
  <c r="K100" i="2" s="1"/>
  <c r="F100" i="2"/>
  <c r="J99" i="2"/>
  <c r="K99" i="2" s="1"/>
  <c r="F99" i="2"/>
  <c r="J98" i="2"/>
  <c r="K98" i="2" s="1"/>
  <c r="F98" i="2"/>
  <c r="J97" i="2"/>
  <c r="K97" i="2" s="1"/>
  <c r="F97" i="2" s="1"/>
  <c r="H96" i="2"/>
  <c r="J96" i="2" s="1"/>
  <c r="G96" i="2"/>
  <c r="F96" i="2"/>
  <c r="H95" i="2"/>
  <c r="J95" i="2" s="1"/>
  <c r="G95" i="2"/>
  <c r="F95" i="2"/>
  <c r="J94" i="2"/>
  <c r="K94" i="2" s="1"/>
  <c r="F94" i="2" s="1"/>
  <c r="J93" i="2"/>
  <c r="K93" i="2" s="1"/>
  <c r="F93" i="2" s="1"/>
  <c r="J92" i="2"/>
  <c r="K92" i="2" s="1"/>
  <c r="F92" i="2" s="1"/>
  <c r="J91" i="2"/>
  <c r="K91" i="2" s="1"/>
  <c r="F91" i="2" s="1"/>
  <c r="J90" i="2"/>
  <c r="K90" i="2" s="1"/>
  <c r="F90" i="2"/>
  <c r="J89" i="2"/>
  <c r="K89" i="2" s="1"/>
  <c r="F89" i="2" s="1"/>
  <c r="J88" i="2"/>
  <c r="K88" i="2" s="1"/>
  <c r="F88" i="2" s="1"/>
  <c r="J87" i="2"/>
  <c r="K87" i="2" s="1"/>
  <c r="F87" i="2" s="1"/>
  <c r="J86" i="2"/>
  <c r="K86" i="2" s="1"/>
  <c r="F86" i="2"/>
  <c r="J85" i="2"/>
  <c r="K85" i="2" s="1"/>
  <c r="F85" i="2"/>
  <c r="J84" i="2"/>
  <c r="K84" i="2" s="1"/>
  <c r="F84" i="2" s="1"/>
  <c r="J83" i="2"/>
  <c r="K83" i="2" s="1"/>
  <c r="F83" i="2"/>
  <c r="J82" i="2"/>
  <c r="K82" i="2" s="1"/>
  <c r="F82" i="2"/>
  <c r="J81" i="2"/>
  <c r="K81" i="2" s="1"/>
  <c r="F81" i="2"/>
  <c r="J80" i="2"/>
  <c r="K80" i="2" s="1"/>
  <c r="F80" i="2"/>
  <c r="J79" i="2"/>
  <c r="K79" i="2" s="1"/>
  <c r="F79" i="2" s="1"/>
  <c r="J78" i="2"/>
  <c r="K78" i="2" s="1"/>
  <c r="F78" i="2" s="1"/>
  <c r="J77" i="2"/>
  <c r="K77" i="2" s="1"/>
  <c r="F77" i="2" s="1"/>
  <c r="J76" i="2"/>
  <c r="K76" i="2" s="1"/>
  <c r="F76" i="2" s="1"/>
  <c r="J75" i="2"/>
  <c r="K75" i="2" s="1"/>
  <c r="F75" i="2" s="1"/>
  <c r="J74" i="2"/>
  <c r="K74" i="2" s="1"/>
  <c r="J73" i="2"/>
  <c r="G73" i="2"/>
  <c r="J72" i="2"/>
  <c r="K72" i="2" s="1"/>
  <c r="F72" i="2"/>
  <c r="J71" i="2"/>
  <c r="K71" i="2" s="1"/>
  <c r="F71" i="2"/>
  <c r="J70" i="2"/>
  <c r="K70" i="2" s="1"/>
  <c r="F70" i="2" s="1"/>
  <c r="J69" i="2"/>
  <c r="K69" i="2" s="1"/>
  <c r="F69" i="2" s="1"/>
  <c r="H68" i="2"/>
  <c r="J68" i="2" s="1"/>
  <c r="K68" i="2" s="1"/>
  <c r="F68" i="2"/>
  <c r="J67" i="2"/>
  <c r="K67" i="2" s="1"/>
  <c r="J66" i="2"/>
  <c r="K66" i="2" s="1"/>
  <c r="F66" i="2"/>
  <c r="J65" i="2"/>
  <c r="K65" i="2" s="1"/>
  <c r="J64" i="2"/>
  <c r="K64" i="2" s="1"/>
  <c r="H63" i="2"/>
  <c r="J63" i="2" s="1"/>
  <c r="K63" i="2" s="1"/>
  <c r="F63" i="2"/>
  <c r="J62" i="2"/>
  <c r="K62" i="2" s="1"/>
  <c r="F62" i="2"/>
  <c r="L61" i="2"/>
  <c r="H61" i="2"/>
  <c r="J61" i="2" s="1"/>
  <c r="K61" i="2" s="1"/>
  <c r="F61" i="2"/>
  <c r="J60" i="2"/>
  <c r="G60" i="2"/>
  <c r="F60" i="2"/>
  <c r="J59" i="2"/>
  <c r="K59" i="2" s="1"/>
  <c r="F59" i="2" s="1"/>
  <c r="J58" i="2"/>
  <c r="K58" i="2" s="1"/>
  <c r="F58" i="2"/>
  <c r="H57" i="2"/>
  <c r="J57" i="2" s="1"/>
  <c r="K57" i="2" s="1"/>
  <c r="F57" i="2"/>
  <c r="J56" i="2"/>
  <c r="K56" i="2" s="1"/>
  <c r="F56" i="2" s="1"/>
  <c r="J55" i="2"/>
  <c r="K55" i="2" s="1"/>
  <c r="J54" i="2"/>
  <c r="K54" i="2" s="1"/>
  <c r="J53" i="2"/>
  <c r="K53" i="2" s="1"/>
  <c r="F53" i="2" s="1"/>
  <c r="J52" i="2"/>
  <c r="K52" i="2" s="1"/>
  <c r="F52" i="2" s="1"/>
  <c r="J51" i="2"/>
  <c r="K51" i="2" s="1"/>
  <c r="F51" i="2" s="1"/>
  <c r="J50" i="2"/>
  <c r="K50" i="2" s="1"/>
  <c r="J49" i="2"/>
  <c r="K49" i="2" s="1"/>
  <c r="F49" i="2"/>
  <c r="J48" i="2"/>
  <c r="K48" i="2" s="1"/>
  <c r="F48" i="2"/>
  <c r="H47" i="2"/>
  <c r="J47" i="2" s="1"/>
  <c r="K47" i="2" s="1"/>
  <c r="F47" i="2"/>
  <c r="J46" i="2"/>
  <c r="K46" i="2" s="1"/>
  <c r="F46" i="2" s="1"/>
  <c r="H45" i="2"/>
  <c r="J45" i="2" s="1"/>
  <c r="G45" i="2"/>
  <c r="F45" i="2"/>
  <c r="J44" i="2"/>
  <c r="K44" i="2" s="1"/>
  <c r="F44" i="2" s="1"/>
  <c r="H43" i="2"/>
  <c r="J43" i="2" s="1"/>
  <c r="G43" i="2"/>
  <c r="J42" i="2"/>
  <c r="K42" i="2" s="1"/>
  <c r="H41" i="2"/>
  <c r="J41" i="2" s="1"/>
  <c r="K41" i="2" s="1"/>
  <c r="F41" i="2" s="1"/>
  <c r="J40" i="2"/>
  <c r="K40" i="2" s="1"/>
  <c r="J39" i="2"/>
  <c r="K39" i="2" s="1"/>
  <c r="F39" i="2" s="1"/>
  <c r="J38" i="2"/>
  <c r="K38" i="2" s="1"/>
  <c r="F38" i="2"/>
  <c r="J37" i="2"/>
  <c r="G37" i="2"/>
  <c r="F37" i="2"/>
  <c r="H36" i="2"/>
  <c r="J36" i="2" s="1"/>
  <c r="G36" i="2"/>
  <c r="J35" i="2"/>
  <c r="K35" i="2" s="1"/>
  <c r="F35" i="2" s="1"/>
  <c r="J34" i="2"/>
  <c r="K34" i="2" s="1"/>
  <c r="F34" i="2" s="1"/>
  <c r="J33" i="2"/>
  <c r="G33" i="2"/>
  <c r="F33" i="2"/>
  <c r="J32" i="2"/>
  <c r="K32" i="2" s="1"/>
  <c r="F32" i="2" s="1"/>
  <c r="J31" i="2"/>
  <c r="K31" i="2" s="1"/>
  <c r="F31" i="2" s="1"/>
  <c r="J30" i="2"/>
  <c r="K30" i="2" s="1"/>
  <c r="F30" i="2" s="1"/>
  <c r="J29" i="2"/>
  <c r="K29" i="2" s="1"/>
  <c r="F29" i="2" s="1"/>
  <c r="J28" i="2"/>
  <c r="K28" i="2" s="1"/>
  <c r="F28" i="2" s="1"/>
  <c r="J27" i="2"/>
  <c r="K27" i="2" s="1"/>
  <c r="F27" i="2" s="1"/>
  <c r="J26" i="2"/>
  <c r="K26" i="2" s="1"/>
  <c r="F26" i="2" s="1"/>
  <c r="J25" i="2"/>
  <c r="K25" i="2" s="1"/>
  <c r="F25" i="2" s="1"/>
  <c r="J24" i="2"/>
  <c r="K24" i="2" s="1"/>
  <c r="F24" i="2"/>
  <c r="J23" i="2"/>
  <c r="K23" i="2" s="1"/>
  <c r="F23" i="2"/>
  <c r="J22" i="2"/>
  <c r="G22" i="2"/>
  <c r="J21" i="2"/>
  <c r="G21" i="2"/>
  <c r="H20" i="2"/>
  <c r="J20" i="2" s="1"/>
  <c r="G20" i="2"/>
  <c r="F20" i="2"/>
  <c r="J19" i="2"/>
  <c r="K19" i="2" s="1"/>
  <c r="F19" i="2"/>
  <c r="J18" i="2"/>
  <c r="K18" i="2" s="1"/>
  <c r="F18" i="2" s="1"/>
  <c r="H17" i="2"/>
  <c r="J17" i="2" s="1"/>
  <c r="K17" i="2" s="1"/>
  <c r="F17" i="2" s="1"/>
  <c r="J16" i="2"/>
  <c r="K16" i="2" s="1"/>
  <c r="F16" i="2"/>
  <c r="J15" i="2"/>
  <c r="K15" i="2" s="1"/>
  <c r="F15" i="2" s="1"/>
  <c r="J14" i="2"/>
  <c r="K14" i="2" s="1"/>
  <c r="F14" i="2" s="1"/>
  <c r="J13" i="2"/>
  <c r="G13" i="2"/>
  <c r="J12" i="2"/>
  <c r="G12" i="2"/>
  <c r="J11" i="2"/>
  <c r="K11" i="2" s="1"/>
  <c r="F11" i="2"/>
  <c r="H10" i="2"/>
  <c r="J10" i="2" s="1"/>
  <c r="K10" i="2" s="1"/>
  <c r="F10" i="2" s="1"/>
  <c r="J9" i="2"/>
  <c r="K9" i="2" s="1"/>
  <c r="F9" i="2" s="1"/>
  <c r="J8" i="2"/>
  <c r="K8" i="2" s="1"/>
  <c r="F8" i="2" s="1"/>
  <c r="J7" i="2"/>
  <c r="K7" i="2" s="1"/>
  <c r="F7" i="2"/>
  <c r="J6" i="2"/>
  <c r="K6" i="2" s="1"/>
  <c r="F6" i="2"/>
  <c r="J5" i="2"/>
  <c r="K5" i="2" s="1"/>
  <c r="F5" i="2"/>
  <c r="J4" i="2"/>
  <c r="K4" i="2" s="1"/>
  <c r="F4" i="2" s="1"/>
  <c r="J3" i="2"/>
  <c r="K3" i="2" s="1"/>
  <c r="F3" i="2"/>
  <c r="J2" i="2"/>
  <c r="K2" i="2" s="1"/>
  <c r="F2" i="2" s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M14" i="5" l="1"/>
  <c r="Q14" i="5" s="1"/>
  <c r="T5" i="5"/>
  <c r="U5" i="5" s="1"/>
  <c r="K66" i="3"/>
  <c r="F66" i="3" s="1"/>
  <c r="K31" i="3"/>
  <c r="F31" i="3" s="1"/>
  <c r="L20" i="5"/>
  <c r="P20" i="5" s="1"/>
  <c r="M21" i="5"/>
  <c r="Q21" i="5" s="1"/>
  <c r="K4" i="3"/>
  <c r="F4" i="3" s="1"/>
  <c r="M26" i="5"/>
  <c r="Q26" i="5" s="1"/>
  <c r="K43" i="2"/>
  <c r="F43" i="2" s="1"/>
  <c r="M71" i="5"/>
  <c r="Q71" i="5" s="1"/>
  <c r="M81" i="5"/>
  <c r="Q81" i="5" s="1"/>
  <c r="K106" i="3"/>
  <c r="F106" i="3" s="1"/>
  <c r="T39" i="5"/>
  <c r="U39" i="5" s="1"/>
  <c r="L87" i="5"/>
  <c r="P87" i="5" s="1"/>
  <c r="K45" i="2"/>
  <c r="K95" i="2"/>
  <c r="K5" i="3"/>
  <c r="F5" i="3" s="1"/>
  <c r="K9" i="3"/>
  <c r="F9" i="3" s="1"/>
  <c r="T116" i="5"/>
  <c r="U116" i="5" s="1"/>
  <c r="K12" i="2"/>
  <c r="F12" i="2" s="1"/>
  <c r="M16" i="5"/>
  <c r="Q16" i="5" s="1"/>
  <c r="T71" i="5"/>
  <c r="U71" i="5" s="1"/>
  <c r="T87" i="5"/>
  <c r="U87" i="5" s="1"/>
  <c r="T121" i="5"/>
  <c r="U121" i="5" s="1"/>
  <c r="V121" i="5"/>
  <c r="W121" i="5" s="1"/>
  <c r="K12" i="3"/>
  <c r="F12" i="3" s="1"/>
  <c r="K58" i="3"/>
  <c r="F58" i="3" s="1"/>
  <c r="K61" i="3"/>
  <c r="F61" i="3" s="1"/>
  <c r="L5" i="5"/>
  <c r="P5" i="5" s="1"/>
  <c r="T14" i="5"/>
  <c r="U14" i="5" s="1"/>
  <c r="V120" i="5"/>
  <c r="W120" i="5" s="1"/>
  <c r="K108" i="2"/>
  <c r="F108" i="2" s="1"/>
  <c r="K74" i="3"/>
  <c r="F74" i="3" s="1"/>
  <c r="L14" i="5"/>
  <c r="P14" i="5" s="1"/>
  <c r="T20" i="5"/>
  <c r="U20" i="5" s="1"/>
  <c r="T26" i="5"/>
  <c r="U26" i="5" s="1"/>
  <c r="K37" i="2"/>
  <c r="K106" i="2"/>
  <c r="K87" i="3"/>
  <c r="F87" i="3" s="1"/>
  <c r="M31" i="5"/>
  <c r="Q31" i="5" s="1"/>
  <c r="K21" i="2"/>
  <c r="F21" i="2" s="1"/>
  <c r="K36" i="2"/>
  <c r="F36" i="2" s="1"/>
  <c r="K73" i="2"/>
  <c r="F73" i="2" s="1"/>
  <c r="K34" i="3"/>
  <c r="F34" i="3" s="1"/>
  <c r="K13" i="2"/>
  <c r="F13" i="2" s="1"/>
  <c r="K60" i="2"/>
  <c r="V115" i="5"/>
  <c r="W115" i="5" s="1"/>
  <c r="T115" i="5"/>
  <c r="U115" i="5" s="1"/>
  <c r="V142" i="5"/>
  <c r="W142" i="5" s="1"/>
  <c r="K96" i="2"/>
  <c r="M40" i="5"/>
  <c r="Q40" i="5" s="1"/>
  <c r="L40" i="5"/>
  <c r="P40" i="5" s="1"/>
  <c r="T146" i="5"/>
  <c r="U146" i="5" s="1"/>
  <c r="K20" i="2"/>
  <c r="K22" i="2"/>
  <c r="F22" i="2" s="1"/>
  <c r="T8" i="5"/>
  <c r="U8" i="5" s="1"/>
  <c r="L8" i="5"/>
  <c r="P8" i="5" s="1"/>
  <c r="M8" i="5"/>
  <c r="Q8" i="5" s="1"/>
  <c r="L149" i="5"/>
  <c r="P149" i="5" s="1"/>
  <c r="M149" i="5"/>
  <c r="Q149" i="5" s="1"/>
  <c r="K8" i="3"/>
  <c r="F8" i="3" s="1"/>
  <c r="K23" i="3"/>
  <c r="F23" i="3" s="1"/>
  <c r="L31" i="5"/>
  <c r="P31" i="5" s="1"/>
  <c r="L103" i="5"/>
  <c r="P103" i="5" s="1"/>
  <c r="M39" i="5"/>
  <c r="Q39" i="5" s="1"/>
  <c r="T43" i="5"/>
  <c r="U43" i="5" s="1"/>
  <c r="L71" i="5"/>
  <c r="P71" i="5" s="1"/>
  <c r="T81" i="5"/>
  <c r="U81" i="5" s="1"/>
  <c r="M87" i="5"/>
  <c r="Q87" i="5" s="1"/>
  <c r="M116" i="5"/>
  <c r="Q116" i="5" s="1"/>
  <c r="T123" i="5"/>
  <c r="U123" i="5" s="1"/>
  <c r="K22" i="3"/>
  <c r="F22" i="3" s="1"/>
  <c r="L16" i="5"/>
  <c r="P16" i="5" s="1"/>
  <c r="T19" i="5"/>
  <c r="U19" i="5" s="1"/>
  <c r="M20" i="5"/>
  <c r="Q20" i="5" s="1"/>
  <c r="V21" i="5"/>
  <c r="W21" i="5" s="1"/>
  <c r="T31" i="5"/>
  <c r="U31" i="5" s="1"/>
  <c r="L39" i="5"/>
  <c r="P39" i="5" s="1"/>
  <c r="T40" i="5"/>
  <c r="U40" i="5" s="1"/>
  <c r="L81" i="5"/>
  <c r="P81" i="5" s="1"/>
  <c r="T103" i="5"/>
  <c r="U103" i="5" s="1"/>
  <c r="T149" i="5"/>
  <c r="U149" i="5" s="1"/>
  <c r="L27" i="5"/>
  <c r="P27" i="5" s="1"/>
  <c r="M27" i="5"/>
  <c r="Q27" i="5" s="1"/>
  <c r="T27" i="5"/>
  <c r="U27" i="5" s="1"/>
  <c r="E157" i="5"/>
  <c r="F161" i="5" s="1"/>
  <c r="K105" i="3"/>
  <c r="F105" i="3" s="1"/>
  <c r="T16" i="5"/>
  <c r="U16" i="5" s="1"/>
  <c r="L19" i="5"/>
  <c r="P19" i="5" s="1"/>
  <c r="V22" i="5"/>
  <c r="W22" i="5" s="1"/>
  <c r="T22" i="5"/>
  <c r="U22" i="5" s="1"/>
  <c r="L21" i="5"/>
  <c r="P21" i="5" s="1"/>
  <c r="T21" i="5"/>
  <c r="U21" i="5" s="1"/>
  <c r="V117" i="5"/>
  <c r="W117" i="5" s="1"/>
  <c r="T117" i="5"/>
  <c r="U117" i="5" s="1"/>
  <c r="F104" i="4"/>
  <c r="S157" i="5"/>
  <c r="L24" i="5"/>
  <c r="P24" i="5" s="1"/>
  <c r="M24" i="5"/>
  <c r="Q24" i="5" s="1"/>
  <c r="T141" i="5"/>
  <c r="U141" i="5" s="1"/>
  <c r="T79" i="5"/>
  <c r="U79" i="5" s="1"/>
  <c r="T84" i="5"/>
  <c r="U84" i="5" s="1"/>
  <c r="L138" i="5"/>
  <c r="P138" i="5" s="1"/>
  <c r="M138" i="5"/>
  <c r="Q138" i="5" s="1"/>
  <c r="T139" i="5"/>
  <c r="U139" i="5" s="1"/>
  <c r="V139" i="5"/>
  <c r="W139" i="5" s="1"/>
  <c r="T144" i="5"/>
  <c r="U144" i="5" s="1"/>
  <c r="V144" i="5"/>
  <c r="W144" i="5" s="1"/>
  <c r="M79" i="5"/>
  <c r="Q79" i="5" s="1"/>
  <c r="M84" i="5"/>
  <c r="Q84" i="5" s="1"/>
  <c r="L43" i="5"/>
  <c r="P43" i="5" s="1"/>
  <c r="V140" i="5"/>
  <c r="W140" i="5" s="1"/>
  <c r="T140" i="5"/>
  <c r="U140" i="5" s="1"/>
  <c r="T138" i="5"/>
  <c r="U138" i="5" s="1"/>
  <c r="V143" i="5"/>
  <c r="W143" i="5" s="1"/>
  <c r="T143" i="5"/>
  <c r="U143" i="5" s="1"/>
  <c r="V119" i="5"/>
  <c r="W119" i="5" s="1"/>
  <c r="T119" i="5"/>
  <c r="U119" i="5" s="1"/>
  <c r="T150" i="5"/>
  <c r="U150" i="5" s="1"/>
  <c r="V156" i="5"/>
  <c r="W156" i="5" s="1"/>
  <c r="T118" i="5"/>
  <c r="U118" i="5" s="1"/>
  <c r="V122" i="5"/>
  <c r="W122" i="5" s="1"/>
  <c r="V145" i="5"/>
  <c r="W145" i="5" s="1"/>
  <c r="T147" i="5"/>
  <c r="U147" i="5" s="1"/>
  <c r="F115" i="2" l="1"/>
  <c r="F118" i="3"/>
  <c r="G161" i="5"/>
</calcChain>
</file>

<file path=xl/sharedStrings.xml><?xml version="1.0" encoding="utf-8"?>
<sst xmlns="http://schemas.openxmlformats.org/spreadsheetml/2006/main" count="1438" uniqueCount="502">
  <si>
    <t>LP</t>
  </si>
  <si>
    <t>NAZWA</t>
  </si>
  <si>
    <t>KOLOR</t>
  </si>
  <si>
    <t>J.M</t>
  </si>
  <si>
    <t>TERAZ</t>
  </si>
  <si>
    <t>CENA JEDNOSTKOWA</t>
  </si>
  <si>
    <t>WARTOŚĆ</t>
  </si>
  <si>
    <t>CEXV49</t>
  </si>
  <si>
    <t>B</t>
  </si>
  <si>
    <t>sztuk</t>
  </si>
  <si>
    <t>C</t>
  </si>
  <si>
    <t>M</t>
  </si>
  <si>
    <t>Y</t>
  </si>
  <si>
    <t>CEXV11</t>
  </si>
  <si>
    <t>410 O</t>
  </si>
  <si>
    <t>412 O</t>
  </si>
  <si>
    <t>413X</t>
  </si>
  <si>
    <t>280(Z)</t>
  </si>
  <si>
    <t>12A(Z)</t>
  </si>
  <si>
    <t>650B</t>
  </si>
  <si>
    <t>Toner 80A z</t>
  </si>
  <si>
    <t>Toner HP 83 A BK</t>
  </si>
  <si>
    <t>Toner 2310 B</t>
  </si>
  <si>
    <t>Toner 2310 C</t>
  </si>
  <si>
    <t>Toner 2310 M</t>
  </si>
  <si>
    <t>Toner 2310 Y</t>
  </si>
  <si>
    <t>Toner HP 2612 A</t>
  </si>
  <si>
    <t>Tusz 665</t>
  </si>
  <si>
    <t>Tusz 666</t>
  </si>
  <si>
    <t>Tusz 667</t>
  </si>
  <si>
    <t>Tusz 668</t>
  </si>
  <si>
    <t>Lp</t>
  </si>
  <si>
    <t>Szczegółowe określenie towaru/materiału/innych składników</t>
  </si>
  <si>
    <t>J.m.</t>
  </si>
  <si>
    <t>Ilość z inwentaryzacji</t>
  </si>
  <si>
    <t xml:space="preserve">Cena jednostkowa 
(w złotych i groszach)* </t>
  </si>
  <si>
    <t>Wartość 
(w złotych)</t>
  </si>
  <si>
    <t>rozchód</t>
  </si>
  <si>
    <t>przychód</t>
  </si>
  <si>
    <t>inw/przychód</t>
  </si>
  <si>
    <t>ilość jaka powinna być</t>
  </si>
  <si>
    <t>ilość jaką mamy</t>
  </si>
  <si>
    <t>951M</t>
  </si>
  <si>
    <t>951C</t>
  </si>
  <si>
    <t>953Y</t>
  </si>
  <si>
    <t>15A/7115</t>
  </si>
  <si>
    <t>FAX FOLIA FA 57</t>
  </si>
  <si>
    <t>6657/57</t>
  </si>
  <si>
    <t>655 CMY</t>
  </si>
  <si>
    <t>650 CMY</t>
  </si>
  <si>
    <t>650 B</t>
  </si>
  <si>
    <t>trójpak</t>
  </si>
  <si>
    <t>530 CMY</t>
  </si>
  <si>
    <t>CEXV 11</t>
  </si>
  <si>
    <t>6000/1/2/3</t>
  </si>
  <si>
    <t>411 C</t>
  </si>
  <si>
    <t>411 c</t>
  </si>
  <si>
    <t>410c</t>
  </si>
  <si>
    <t>412 Y</t>
  </si>
  <si>
    <t>412 y</t>
  </si>
  <si>
    <t>412Y</t>
  </si>
  <si>
    <t>413 M</t>
  </si>
  <si>
    <t>412 m</t>
  </si>
  <si>
    <t>TONER FAX KX FA 83E</t>
  </si>
  <si>
    <t>CEXU 33</t>
  </si>
  <si>
    <t>mała wartość jednostkowa</t>
  </si>
  <si>
    <t>MX 23 B</t>
  </si>
  <si>
    <t>9731 C</t>
  </si>
  <si>
    <t>9733 Y</t>
  </si>
  <si>
    <t>Głowica HP BK 10 A</t>
  </si>
  <si>
    <t>Głowica HP 11 C</t>
  </si>
  <si>
    <t>Głowica HP 12 M</t>
  </si>
  <si>
    <t>Głowica HP 13 Y</t>
  </si>
  <si>
    <t>4911c/53a</t>
  </si>
  <si>
    <t>4912 m</t>
  </si>
  <si>
    <t>sierpień</t>
  </si>
  <si>
    <t>4913 Y</t>
  </si>
  <si>
    <t>4844 hp/10</t>
  </si>
  <si>
    <t>MX 23</t>
  </si>
  <si>
    <t>940B/Y GŁOWICA</t>
  </si>
  <si>
    <t>973 1/2/3</t>
  </si>
  <si>
    <t>126 CMY</t>
  </si>
  <si>
    <t>130 CMY</t>
  </si>
  <si>
    <t>MX 23 CMX</t>
  </si>
  <si>
    <t>2310 C</t>
  </si>
  <si>
    <t>2310 M</t>
  </si>
  <si>
    <t>2310 Y</t>
  </si>
  <si>
    <t>940 CIM GŁOWICA</t>
  </si>
  <si>
    <t>CEXV 49</t>
  </si>
  <si>
    <t>FAX BĘBEN KX-FA 84</t>
  </si>
  <si>
    <t>312/380</t>
  </si>
  <si>
    <t>KX-A84</t>
  </si>
  <si>
    <t>312 CMX</t>
  </si>
  <si>
    <t>940 X2 4 PACK</t>
  </si>
  <si>
    <t>CEXU 36</t>
  </si>
  <si>
    <t>09.05.18, 30.08.18</t>
  </si>
  <si>
    <t>711 CMY</t>
  </si>
  <si>
    <t>53/49</t>
  </si>
  <si>
    <t>mamy 5</t>
  </si>
  <si>
    <t>650 XL</t>
  </si>
  <si>
    <t>655 Black</t>
  </si>
  <si>
    <t>56A/6656</t>
  </si>
  <si>
    <t xml:space="preserve">15A/13 </t>
  </si>
  <si>
    <t>312 CMX/381/2/3</t>
  </si>
  <si>
    <t>4092/138/92</t>
  </si>
  <si>
    <t>4092/138/93</t>
  </si>
  <si>
    <t>4911c/11 HP</t>
  </si>
  <si>
    <t>4912 m/11 HP</t>
  </si>
  <si>
    <t>4913 Y/11 HP</t>
  </si>
  <si>
    <t>9732 Y</t>
  </si>
  <si>
    <t>Głowica HP 11 M</t>
  </si>
  <si>
    <t>Głowica HP 11 Y</t>
  </si>
  <si>
    <t>suma</t>
  </si>
  <si>
    <t>Ilość</t>
  </si>
  <si>
    <t>Uwagi</t>
  </si>
  <si>
    <t>126A B</t>
  </si>
  <si>
    <t>12A</t>
  </si>
  <si>
    <t>130A B</t>
  </si>
  <si>
    <t>130A CMY</t>
  </si>
  <si>
    <t>304 CMX 3 PACK</t>
  </si>
  <si>
    <t>312A B</t>
  </si>
  <si>
    <t>312A CMX</t>
  </si>
  <si>
    <t>36A</t>
  </si>
  <si>
    <t>410B</t>
  </si>
  <si>
    <t>410A CMX</t>
  </si>
  <si>
    <t>49A</t>
  </si>
  <si>
    <t>530B</t>
  </si>
  <si>
    <t>53A</t>
  </si>
  <si>
    <t>655B</t>
  </si>
  <si>
    <t>711B</t>
  </si>
  <si>
    <t>78A</t>
  </si>
  <si>
    <t>80A</t>
  </si>
  <si>
    <t>85A</t>
  </si>
  <si>
    <t>87A</t>
  </si>
  <si>
    <t>92A</t>
  </si>
  <si>
    <t>950B</t>
  </si>
  <si>
    <t>951 C</t>
  </si>
  <si>
    <t>951Y</t>
  </si>
  <si>
    <t>9730B</t>
  </si>
  <si>
    <t>C7115A</t>
  </si>
  <si>
    <t>CEXU-36</t>
  </si>
  <si>
    <t>EPSON 7741</t>
  </si>
  <si>
    <t>EPSON T 6642/43/44</t>
  </si>
  <si>
    <t>FAX KX-FA 83</t>
  </si>
  <si>
    <t>MX 23 GTB</t>
  </si>
  <si>
    <t>TONER XEROX</t>
  </si>
  <si>
    <t>Toner 53A</t>
  </si>
  <si>
    <t>Toner 55 A z</t>
  </si>
  <si>
    <t>Toner HP 12 A</t>
  </si>
  <si>
    <t>Toner HP 15A/13 A</t>
  </si>
  <si>
    <t>Toner HP 436 A</t>
  </si>
  <si>
    <t>Toner 4092 BK</t>
  </si>
  <si>
    <t>Toner HP 4092 BK</t>
  </si>
  <si>
    <t>Toner HP 4844 A BK</t>
  </si>
  <si>
    <t>Toner HP 4911 C</t>
  </si>
  <si>
    <t>Toner HP 4912 M</t>
  </si>
  <si>
    <t>Toner HP 4913 Y</t>
  </si>
  <si>
    <t>Głowica HP BK 4810 A</t>
  </si>
  <si>
    <t>Głowica HP 4811 C</t>
  </si>
  <si>
    <t>Głowica HP 4812 M</t>
  </si>
  <si>
    <t>Głowica HP 4813 Y</t>
  </si>
  <si>
    <t>Toner HP 530 A BK</t>
  </si>
  <si>
    <t>Toner HP 255 A BK</t>
  </si>
  <si>
    <t>Toner HP 226 A BK</t>
  </si>
  <si>
    <t>Toner HP 410 A</t>
  </si>
  <si>
    <t>Toner CEXV 33</t>
  </si>
  <si>
    <t>Toner HP 9730 BK</t>
  </si>
  <si>
    <t>Toner HP 9731 C</t>
  </si>
  <si>
    <t>Toner HP 9732 M</t>
  </si>
  <si>
    <t>Toner HP 9733 Y</t>
  </si>
  <si>
    <t>Toner HP 6656 AE</t>
  </si>
  <si>
    <t>Toner HP 6657 AE</t>
  </si>
  <si>
    <t>Toner HP 411 A C</t>
  </si>
  <si>
    <t>Toner HP 412 A Y</t>
  </si>
  <si>
    <t>Toner HP 413 A M</t>
  </si>
  <si>
    <t>Toner 255 BK</t>
  </si>
  <si>
    <t>Toner HP CEXV 33</t>
  </si>
  <si>
    <t>SUMA</t>
  </si>
  <si>
    <t>wartość inwent</t>
  </si>
  <si>
    <t>PRZYJĘCIA</t>
  </si>
  <si>
    <t>INWENT/PRZYJĘCIE</t>
  </si>
  <si>
    <t>WYDANIE</t>
  </si>
  <si>
    <t>WYDANE</t>
  </si>
  <si>
    <t>wydane 2</t>
  </si>
  <si>
    <t>ILOŚĆ JAKA POWINNA ZOSTAĆ</t>
  </si>
  <si>
    <t>ILOŚĆ JAKA POWINNA ZOSTAĆ 22222</t>
  </si>
  <si>
    <t>różnica</t>
  </si>
  <si>
    <t>różnica2</t>
  </si>
  <si>
    <t>wartość</t>
  </si>
  <si>
    <t>PRZYJĘTE-WYDANE</t>
  </si>
  <si>
    <t>RÓŻNICA</t>
  </si>
  <si>
    <t>12A/2612</t>
  </si>
  <si>
    <t>12-23 SZT</t>
  </si>
  <si>
    <t>130 B</t>
  </si>
  <si>
    <t>131/T</t>
  </si>
  <si>
    <t>312A B/380</t>
  </si>
  <si>
    <t>312A/380 CMX</t>
  </si>
  <si>
    <t>650B xl</t>
  </si>
  <si>
    <t xml:space="preserve">650B </t>
  </si>
  <si>
    <t>PRZYNIEŚĆ</t>
  </si>
  <si>
    <t>711B/6470</t>
  </si>
  <si>
    <t>OKLEIĆ 80 ORYGINAŁ</t>
  </si>
  <si>
    <t>WYDANE W STYCZNIU</t>
  </si>
  <si>
    <t>WYJĄĆ</t>
  </si>
  <si>
    <t>Toner 53A/49</t>
  </si>
  <si>
    <t>Toner HP 10 A BK</t>
  </si>
  <si>
    <t>Toner HP 411 A y</t>
  </si>
  <si>
    <t>Toner HP 413 A Y</t>
  </si>
  <si>
    <t>Toner 55 BK</t>
  </si>
  <si>
    <t>360 A</t>
  </si>
  <si>
    <t>361C</t>
  </si>
  <si>
    <t>362Y</t>
  </si>
  <si>
    <t>363M</t>
  </si>
  <si>
    <t>Toner HP CEXV 49B</t>
  </si>
  <si>
    <t>Toner HP CEXV 49C</t>
  </si>
  <si>
    <t>Toner HP CEXV 49M</t>
  </si>
  <si>
    <t>Toner HP CEXV 49Y</t>
  </si>
  <si>
    <t>Toner 380A z/312</t>
  </si>
  <si>
    <t>Toner HP 410 AX</t>
  </si>
  <si>
    <t>Toner HP CEXV 11</t>
  </si>
  <si>
    <t>hp10</t>
  </si>
  <si>
    <t>HP 11C</t>
  </si>
  <si>
    <t>HP 11M</t>
  </si>
  <si>
    <t>HP 11Y</t>
  </si>
  <si>
    <t>Toner HP 413 A CMX</t>
  </si>
  <si>
    <t>zgodność</t>
  </si>
  <si>
    <t>otwock dn. 05.09.2018</t>
  </si>
  <si>
    <t>ZESTAWIENIE</t>
  </si>
  <si>
    <t>W załaczeniu przekazuję karty Magazyn Wyda" za miesiąc LUTY  2018.  Tonery, atramenty wydane z magazynu Wydziałom UM Otwock</t>
  </si>
  <si>
    <t>W-1</t>
  </si>
  <si>
    <t>W-2</t>
  </si>
  <si>
    <t>W-3</t>
  </si>
  <si>
    <t>W-4</t>
  </si>
  <si>
    <t>W-5</t>
  </si>
  <si>
    <t>W-6</t>
  </si>
  <si>
    <t>W-7</t>
  </si>
  <si>
    <t>W-8</t>
  </si>
  <si>
    <t>W-9</t>
  </si>
  <si>
    <t>W-10</t>
  </si>
  <si>
    <t>W-11</t>
  </si>
  <si>
    <t>W-12</t>
  </si>
  <si>
    <t>W-13</t>
  </si>
  <si>
    <t>W-14</t>
  </si>
  <si>
    <t>W-15</t>
  </si>
  <si>
    <t>W-16</t>
  </si>
  <si>
    <t>W-17</t>
  </si>
  <si>
    <t>W-18</t>
  </si>
  <si>
    <t>W-19</t>
  </si>
  <si>
    <t>W-20</t>
  </si>
  <si>
    <t>W-21</t>
  </si>
  <si>
    <t>W-22</t>
  </si>
  <si>
    <t>W-23</t>
  </si>
  <si>
    <t>W-24</t>
  </si>
  <si>
    <t>Otwock, dn. 04.02.2019 r.</t>
  </si>
  <si>
    <t>Wydział Budżetu</t>
  </si>
  <si>
    <t>W załączeniu przekazuję karty "Magazyn Wyda" za  styczeń  2019.  Tonery, atramenty wydane z magazynu Wydziałom UM Otwock</t>
  </si>
  <si>
    <t>W-25</t>
  </si>
  <si>
    <t>SUMA:</t>
  </si>
  <si>
    <t>otwock dn. 05.04.2018</t>
  </si>
  <si>
    <t>W załaczeniu przekazuję karty Magazyn Wyda" za miesiąc MARZEC 2018.  Tonery, atramenty wydane z magazynu Wydziałom UM Otwock</t>
  </si>
  <si>
    <t>W-26</t>
  </si>
  <si>
    <t>W-27</t>
  </si>
  <si>
    <t>W-28</t>
  </si>
  <si>
    <t>W-29</t>
  </si>
  <si>
    <t>W-30</t>
  </si>
  <si>
    <t>W-31</t>
  </si>
  <si>
    <t>W-32</t>
  </si>
  <si>
    <t>W-33</t>
  </si>
  <si>
    <t>W-34</t>
  </si>
  <si>
    <t>W-35</t>
  </si>
  <si>
    <t>W-36</t>
  </si>
  <si>
    <t>W-37</t>
  </si>
  <si>
    <t>W-38</t>
  </si>
  <si>
    <t>W załaczeniu przekazuję karty Magazyn Wyda" za miesiąc KWIECIEŃ  2018.  Tonery, atramenty wydane z magazynu Wydziałom UM Otwock</t>
  </si>
  <si>
    <t>W-39</t>
  </si>
  <si>
    <t>W-40</t>
  </si>
  <si>
    <t>W-41</t>
  </si>
  <si>
    <t>W-42</t>
  </si>
  <si>
    <t>W-43</t>
  </si>
  <si>
    <t>W-44</t>
  </si>
  <si>
    <t>W-45</t>
  </si>
  <si>
    <t>W-46</t>
  </si>
  <si>
    <t>W-47</t>
  </si>
  <si>
    <t>W-48</t>
  </si>
  <si>
    <t>W-49</t>
  </si>
  <si>
    <t>W-50</t>
  </si>
  <si>
    <t>W-51</t>
  </si>
  <si>
    <t>W-52</t>
  </si>
  <si>
    <t>W-53</t>
  </si>
  <si>
    <t>W-54</t>
  </si>
  <si>
    <t>W-55</t>
  </si>
  <si>
    <t>W załaczeniu przekazuję karty Magazyn Wyda" za miesiąc CZERWIEC 2018.  Tonery, atramenty wydane z magazynu Wydziałom UM Otwock</t>
  </si>
  <si>
    <t>W-56</t>
  </si>
  <si>
    <t>W-57</t>
  </si>
  <si>
    <t>W-58</t>
  </si>
  <si>
    <t>W-59</t>
  </si>
  <si>
    <t>W-60</t>
  </si>
  <si>
    <t>W-61</t>
  </si>
  <si>
    <t>W-62</t>
  </si>
  <si>
    <t>W-63</t>
  </si>
  <si>
    <t>W-64</t>
  </si>
  <si>
    <t>W-65</t>
  </si>
  <si>
    <t>W-66</t>
  </si>
  <si>
    <t>W-67</t>
  </si>
  <si>
    <t>W-68</t>
  </si>
  <si>
    <t>W-69</t>
  </si>
  <si>
    <t>W-70</t>
  </si>
  <si>
    <t>W-71</t>
  </si>
  <si>
    <t>W-72</t>
  </si>
  <si>
    <t>W-73</t>
  </si>
  <si>
    <t>otwock dn. 02.08.2019</t>
  </si>
  <si>
    <t>W załaczeniu przekazuję karty Magazyn Wyda" za miesiąc LIPIEC  2019.  Tonery, atramenty wydane z magazynu Wydziałom UM Otwock</t>
  </si>
  <si>
    <t>W-123</t>
  </si>
  <si>
    <t>W-124</t>
  </si>
  <si>
    <t>W-125</t>
  </si>
  <si>
    <t>W-126</t>
  </si>
  <si>
    <t>W-127</t>
  </si>
  <si>
    <t>W-128</t>
  </si>
  <si>
    <t>W-129</t>
  </si>
  <si>
    <t>W-130</t>
  </si>
  <si>
    <t>W-131</t>
  </si>
  <si>
    <t>W-132</t>
  </si>
  <si>
    <t>W-133</t>
  </si>
  <si>
    <t>W-134</t>
  </si>
  <si>
    <t>W-135</t>
  </si>
  <si>
    <t>W-136</t>
  </si>
  <si>
    <t>W-137</t>
  </si>
  <si>
    <t>W-138</t>
  </si>
  <si>
    <t>W-139</t>
  </si>
  <si>
    <t>otwock dn. 05.07.2018</t>
  </si>
  <si>
    <t>W-74</t>
  </si>
  <si>
    <t>W-75</t>
  </si>
  <si>
    <t>W-76</t>
  </si>
  <si>
    <t>W-77</t>
  </si>
  <si>
    <t>W-78</t>
  </si>
  <si>
    <t>W-79</t>
  </si>
  <si>
    <t>W-80</t>
  </si>
  <si>
    <t>W-81</t>
  </si>
  <si>
    <t>W-82</t>
  </si>
  <si>
    <t>W-83</t>
  </si>
  <si>
    <t>W-84</t>
  </si>
  <si>
    <t>W-85</t>
  </si>
  <si>
    <t>W-86</t>
  </si>
  <si>
    <t>W-87</t>
  </si>
  <si>
    <t>W-88</t>
  </si>
  <si>
    <t>W-89</t>
  </si>
  <si>
    <t>W załaczeniu przekazuję karty Magazyn Wyda" za miesiąc SIERPIEŃ 2018.  Tonery, atramenty wydane z magazynu Wydziałom UM Otwock</t>
  </si>
  <si>
    <t>W-103</t>
  </si>
  <si>
    <t>W-104</t>
  </si>
  <si>
    <t>W-105</t>
  </si>
  <si>
    <t>W-106</t>
  </si>
  <si>
    <t>W-107</t>
  </si>
  <si>
    <t>W-108</t>
  </si>
  <si>
    <t>W-109</t>
  </si>
  <si>
    <t>otwock dn. 05.10.2018</t>
  </si>
  <si>
    <t>W załaczeniu przekazuję karty Magazyn Wyda" za miesiąc wrzesień 2018.  Tonery, atramenty wydane z magazynu Wydziałom UM Otwock</t>
  </si>
  <si>
    <t>W-110</t>
  </si>
  <si>
    <t>W-111</t>
  </si>
  <si>
    <t>W-112</t>
  </si>
  <si>
    <t>W-113</t>
  </si>
  <si>
    <t>W-114</t>
  </si>
  <si>
    <t>W-115</t>
  </si>
  <si>
    <t>W-116</t>
  </si>
  <si>
    <t>W-117</t>
  </si>
  <si>
    <t>W-118</t>
  </si>
  <si>
    <t>W-119</t>
  </si>
  <si>
    <t>W-120</t>
  </si>
  <si>
    <t>W-121</t>
  </si>
  <si>
    <t>W-122</t>
  </si>
  <si>
    <t>otwock dn. 05.11.2018</t>
  </si>
  <si>
    <t>W załaczeniu przekazuję karty Magazyn Wyda" za miesiąc PAŹDZIERNIK 2018.  Tonery, atramenty wydane z magazynu Wydziałom UM Otwock</t>
  </si>
  <si>
    <t>do zapytania ofertowego</t>
  </si>
  <si>
    <t>Formularz asortymentowo-cenowy</t>
  </si>
  <si>
    <t>Lp.</t>
  </si>
  <si>
    <t>Pojemność</t>
  </si>
  <si>
    <t>Jednostka miary</t>
  </si>
  <si>
    <t xml:space="preserve">Sugerowana ilość </t>
  </si>
  <si>
    <t>Cena jednostkowa netto za szt./op./                              zgrewkę/karton</t>
  </si>
  <si>
    <t>Vat (%)</t>
  </si>
  <si>
    <t>Cena jednostkowa brutto za szt./op./                              zgrewkę/karton</t>
  </si>
  <si>
    <t>Wartość brutto</t>
  </si>
  <si>
    <t>Cillit Bang zero kamienia</t>
  </si>
  <si>
    <t>750 ml</t>
  </si>
  <si>
    <t>szt.</t>
  </si>
  <si>
    <t>Gąbka do samochodu z irchy</t>
  </si>
  <si>
    <t>Gąbka kuchenna (wymiary przybliżone 6,0x9,5 cm)</t>
  </si>
  <si>
    <t>5 szt./op</t>
  </si>
  <si>
    <t>op.</t>
  </si>
  <si>
    <t>Gąbka/zmywak kuchenny mini</t>
  </si>
  <si>
    <t>10 szt./op.</t>
  </si>
  <si>
    <t>1 szt.</t>
  </si>
  <si>
    <t xml:space="preserve">Kij trzonek drewniany do mopa/miotły z gwintem plastikowym  (130 cm) </t>
  </si>
  <si>
    <t>130 cm</t>
  </si>
  <si>
    <t>Kij drążek do mopa Vileda</t>
  </si>
  <si>
    <t>Wkład do mopa Vileda Supermocio</t>
  </si>
  <si>
    <t>Wkład do mopa żółty sukienka mikrofibra Gosia</t>
  </si>
  <si>
    <t>Mop z kijem Vileda Supermocio</t>
  </si>
  <si>
    <t>Komplet do WC szczotka z pojemnikiem plastikowym</t>
  </si>
  <si>
    <t xml:space="preserve">Koncentrat Villa Okna i Ramy Antysmuga </t>
  </si>
  <si>
    <t>1 l</t>
  </si>
  <si>
    <t xml:space="preserve">Zawieszka toaletowa Brait </t>
  </si>
  <si>
    <t>45 g</t>
  </si>
  <si>
    <t>40g</t>
  </si>
  <si>
    <t>Krem do rąk Ziaja</t>
  </si>
  <si>
    <t>100 ml</t>
  </si>
  <si>
    <t>Meglio odkamieniacz</t>
  </si>
  <si>
    <t>Miotła szczotka do zamiatania uniwersalna na kiju Vileda 2w1</t>
  </si>
  <si>
    <t xml:space="preserve">Mleczko CIF </t>
  </si>
  <si>
    <t>1001 g</t>
  </si>
  <si>
    <t>750 g</t>
  </si>
  <si>
    <t xml:space="preserve">Mleczko czyszczące - Tytan Cytryna </t>
  </si>
  <si>
    <t>900 g</t>
  </si>
  <si>
    <t>Mydło w płynie</t>
  </si>
  <si>
    <t>5 l</t>
  </si>
  <si>
    <t>Nabłyszczacz do zmywarki Finish</t>
  </si>
  <si>
    <t xml:space="preserve">Odświeżacz w sprayu Brise Glade </t>
  </si>
  <si>
    <t>300 ml</t>
  </si>
  <si>
    <t>Odświeżacz w żelu Brise (Marine, konwalia)</t>
  </si>
  <si>
    <t>150 g</t>
  </si>
  <si>
    <t>Papier toaletowy BilG Rola 190M 1W biały (zgrzewka 12 rolek)</t>
  </si>
  <si>
    <t>12 rolek w zgrzewce</t>
  </si>
  <si>
    <t>zgrzewka</t>
  </si>
  <si>
    <t>Plak car</t>
  </si>
  <si>
    <t xml:space="preserve">Płyn do czyszczenia zmywarki -  Finish Calgonit </t>
  </si>
  <si>
    <t>250ml</t>
  </si>
  <si>
    <t>Płyn do mycia naczyń Ludwik</t>
  </si>
  <si>
    <t>450 ml</t>
  </si>
  <si>
    <t xml:space="preserve">Płyn do szyb i luster  VILLA </t>
  </si>
  <si>
    <t>Płyn FORLUX do mycia naczyń, sztućców</t>
  </si>
  <si>
    <t>Płyn odtłuszczacz uniwersalny Meglio</t>
  </si>
  <si>
    <t xml:space="preserve">Płyn odtłuszczacz z pompką cytrynowy Meglio </t>
  </si>
  <si>
    <t>Płyn do mycia podłóg SIDOLUX mydło marsylskie, kwiat japoński, konwaliowy (wg zamówienia)</t>
  </si>
  <si>
    <t>5l</t>
  </si>
  <si>
    <t xml:space="preserve">Płyn do mycia podłóg SIDOLUX (różne rodzaje wg zamówienia) </t>
  </si>
  <si>
    <t>1l</t>
  </si>
  <si>
    <t>Płyn do drewna PRONTO</t>
  </si>
  <si>
    <t>Płyn uniwersalny - Ajax Floral Fiesta</t>
  </si>
  <si>
    <t>Płyn do dywanów i tapicerki Dywanlux Lakma</t>
  </si>
  <si>
    <t>500 ml</t>
  </si>
  <si>
    <t>Płyn żel do czyszczenia toalet DOMESTOS</t>
  </si>
  <si>
    <t>Ręcznik w roli Midi biały A6 makulatura 1-w pal-48 Welmax</t>
  </si>
  <si>
    <t>6 szt. w zgrzewce</t>
  </si>
  <si>
    <t>Sól do zmywarki Finish</t>
  </si>
  <si>
    <t>1,5 kg</t>
  </si>
  <si>
    <t xml:space="preserve">Spray Clin do szyb </t>
  </si>
  <si>
    <t>Spray do łazienki - Ajax</t>
  </si>
  <si>
    <t>Spray do mycia lodówek Ludwik</t>
  </si>
  <si>
    <t>250 ml</t>
  </si>
  <si>
    <t>500g</t>
  </si>
  <si>
    <t>Spray przeciw kurzowi PRONTO</t>
  </si>
  <si>
    <t>Spray przeciw kurzowi SIDOLUX (zapach: classic, kwiat) wg. zamówienia</t>
  </si>
  <si>
    <t>350 ml</t>
  </si>
  <si>
    <t>Ściągaczka metalowa do szyb z gumą ściągającą</t>
  </si>
  <si>
    <t>Ścierka Prima opak./10szt</t>
  </si>
  <si>
    <t>10 szt.</t>
  </si>
  <si>
    <t>Ścierka Vileda Actifibre Window all in 1</t>
  </si>
  <si>
    <t>1 szt./op</t>
  </si>
  <si>
    <t>Środek do ochrony i nabłyszczania Sidolux kamień terakota gres</t>
  </si>
  <si>
    <t>Środek do posadzek Dolphin GRESOL</t>
  </si>
  <si>
    <t>Tabletki do WC Tytan Power Tabs</t>
  </si>
  <si>
    <t>16 szt./op</t>
  </si>
  <si>
    <t>Tabletki do zmywarki Finish Lemon All in 1</t>
  </si>
  <si>
    <t>90 szt./op</t>
  </si>
  <si>
    <t>VILEDA wiadro z wyciskaczem do Supermocio</t>
  </si>
  <si>
    <t>10 l</t>
  </si>
  <si>
    <t>Worki  HDPE 20L - 50 szt. w rolce (grubość od 18 mic.)</t>
  </si>
  <si>
    <t>50 szt.</t>
  </si>
  <si>
    <t>rolka</t>
  </si>
  <si>
    <t>Worki  LDPE 35L mocne - 50 szt. w rolce (grubość od 18 mic.)</t>
  </si>
  <si>
    <t>Worki  LDPE 60L mocne - 50 szt. w rolce (grubość od 18 mic.)</t>
  </si>
  <si>
    <t xml:space="preserve">Worki 120L  mocne - 25 szt. w rolce </t>
  </si>
  <si>
    <t>25 szt.</t>
  </si>
  <si>
    <t>Wybielacz ACE Regular Double Acction</t>
  </si>
  <si>
    <t>Wybielacz Yplon</t>
  </si>
  <si>
    <t>Płyn do wybielania i dezynfekcji Bielinka Lux</t>
  </si>
  <si>
    <t>Zapach do samochodu</t>
  </si>
  <si>
    <t>Zapach do zmywarki Finish</t>
  </si>
  <si>
    <t>Zmiotka z szufelką Vileda</t>
  </si>
  <si>
    <t>komplet</t>
  </si>
  <si>
    <t xml:space="preserve">Zmywacz do Sidolux-u CLEANLUX </t>
  </si>
  <si>
    <t>Żel  do udrażniania i dezynfekcji rur Cilit Bang</t>
  </si>
  <si>
    <t>Żel do udrażniania rur RORAX bio-żel</t>
  </si>
  <si>
    <t>1000 ml</t>
  </si>
  <si>
    <t>Żel do udrażniania rur TIRET</t>
  </si>
  <si>
    <t xml:space="preserve">Żel do toalet - Kamień i Rdza  Cillit Bang </t>
  </si>
  <si>
    <t>Żel do toalet palemka Yplon</t>
  </si>
  <si>
    <t xml:space="preserve">Płyn do toalet Tytan </t>
  </si>
  <si>
    <t>1200 ml</t>
  </si>
  <si>
    <t>…..............................................</t>
  </si>
  <si>
    <t>…...................................................</t>
  </si>
  <si>
    <t>(Miejscowość, data)</t>
  </si>
  <si>
    <t>Podpis i pieczątka imienna upoważnionego (-ych)
przedstawiciela (i) Wykonawcy)</t>
  </si>
  <si>
    <t>Spray do czyszczenia łazienki kamień i rdza Tytan</t>
  </si>
  <si>
    <t>Kret żel do toalet Power</t>
  </si>
  <si>
    <t>Mleczko czyszczace CEL</t>
  </si>
  <si>
    <t>600 ml</t>
  </si>
  <si>
    <t>Emulsja samopołyskowa do podłóg - DELTA</t>
  </si>
  <si>
    <t>Kostka toaletowa z koszyczkiem (zapach: cytrynowy, morski) firmy Enigma</t>
  </si>
  <si>
    <t>Środek czyszczący WC PIK</t>
  </si>
  <si>
    <t>Żel do udrażniania kanlizacji firmy Enigma</t>
  </si>
  <si>
    <t>Płyn do wybielania i dezynfekcji AS zapach cytrynowy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</si>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</sst>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00B050"/>
      <name val="Arial CE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Garamond"/>
      <family val="1"/>
      <charset val="238"/>
    </font>
    <font>
      <sz val="11"/>
      <name val="Garamond"/>
      <family val="1"/>
      <charset val="238"/>
    </font>
    <font>
      <sz val="10.5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9.5"/>
      <name val="Garamond"/>
      <family val="1"/>
      <charset val="238"/>
    </font>
    <font>
      <b/>
      <sz val="10"/>
      <name val="Garamond"/>
      <family val="1"/>
      <charset val="238"/>
    </font>
    <font>
      <sz val="9.5"/>
      <color theme="1"/>
      <name val="Garamond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4" fontId="3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2" fontId="3" fillId="0" borderId="1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ill="1" applyBorder="1"/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/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/>
    <xf numFmtId="0" fontId="0" fillId="4" borderId="1" xfId="0" applyFill="1" applyBorder="1"/>
    <xf numFmtId="0" fontId="0" fillId="4" borderId="0" xfId="0" applyFill="1"/>
    <xf numFmtId="2" fontId="4" fillId="0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/>
    <xf numFmtId="4" fontId="3" fillId="2" borderId="1" xfId="0" applyNumberFormat="1" applyFont="1" applyFill="1" applyBorder="1"/>
    <xf numFmtId="2" fontId="3" fillId="2" borderId="1" xfId="0" applyNumberFormat="1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2" fontId="4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4" fontId="3" fillId="2" borderId="2" xfId="0" applyNumberFormat="1" applyFont="1" applyFill="1" applyBorder="1"/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4" fillId="0" borderId="0" xfId="0" applyFont="1" applyFill="1"/>
    <xf numFmtId="0" fontId="0" fillId="3" borderId="2" xfId="0" applyFont="1" applyFill="1" applyBorder="1" applyAlignment="1">
      <alignment horizontal="left"/>
    </xf>
    <xf numFmtId="0" fontId="0" fillId="0" borderId="0" xfId="0"/>
    <xf numFmtId="4" fontId="0" fillId="0" borderId="0" xfId="0" applyNumberFormat="1"/>
    <xf numFmtId="0" fontId="0" fillId="0" borderId="1" xfId="0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0" borderId="1" xfId="0" applyFont="1" applyFill="1" applyBorder="1"/>
    <xf numFmtId="2" fontId="2" fillId="0" borderId="1" xfId="0" applyNumberFormat="1" applyFont="1" applyBorder="1"/>
    <xf numFmtId="4" fontId="3" fillId="0" borderId="1" xfId="0" applyNumberFormat="1" applyFont="1" applyBorder="1"/>
    <xf numFmtId="14" fontId="2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2" fillId="0" borderId="1" xfId="0" applyFont="1" applyBorder="1"/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ill="1" applyBorder="1"/>
    <xf numFmtId="0" fontId="0" fillId="0" borderId="0" xfId="0" applyNumberFormat="1"/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7" fillId="0" borderId="0" xfId="0" applyFont="1"/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0" xfId="0" applyFill="1"/>
    <xf numFmtId="0" fontId="4" fillId="0" borderId="1" xfId="0" applyFont="1" applyFill="1" applyBorder="1"/>
    <xf numFmtId="0" fontId="3" fillId="5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/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/>
    <xf numFmtId="0" fontId="2" fillId="6" borderId="1" xfId="0" applyFont="1" applyFill="1" applyBorder="1"/>
    <xf numFmtId="0" fontId="0" fillId="6" borderId="1" xfId="0" applyFill="1" applyBorder="1"/>
    <xf numFmtId="2" fontId="9" fillId="0" borderId="0" xfId="0" applyNumberFormat="1" applyFont="1"/>
    <xf numFmtId="0" fontId="7" fillId="0" borderId="4" xfId="0" applyFont="1" applyFill="1" applyBorder="1"/>
    <xf numFmtId="0" fontId="7" fillId="0" borderId="1" xfId="0" applyFont="1" applyFill="1" applyBorder="1"/>
    <xf numFmtId="14" fontId="2" fillId="0" borderId="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Fill="1"/>
    <xf numFmtId="0" fontId="3" fillId="4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/>
    <xf numFmtId="0" fontId="0" fillId="5" borderId="0" xfId="0" applyFill="1" applyBorder="1"/>
    <xf numFmtId="0" fontId="1" fillId="0" borderId="5" xfId="0" applyFont="1" applyBorder="1"/>
    <xf numFmtId="2" fontId="1" fillId="0" borderId="5" xfId="0" applyNumberFormat="1" applyFont="1" applyBorder="1"/>
    <xf numFmtId="164" fontId="0" fillId="0" borderId="0" xfId="0" applyNumberFormat="1"/>
    <xf numFmtId="0" fontId="10" fillId="0" borderId="0" xfId="0" applyFont="1"/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3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  <color rgb="FFFF00FF"/>
      <color rgb="FFFF99FF"/>
      <color rgb="FFFF66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40" workbookViewId="0">
      <selection activeCell="G66" sqref="G66"/>
    </sheetView>
  </sheetViews>
  <sheetFormatPr defaultRowHeight="15" x14ac:dyDescent="0.25"/>
  <cols>
    <col min="1" max="1" width="9.140625" style="11"/>
    <col min="2" max="2" width="18.5703125" style="9" customWidth="1"/>
    <col min="6" max="6" width="15.42578125" style="1" customWidth="1"/>
    <col min="7" max="7" width="13.7109375" style="1" customWidth="1"/>
    <col min="12" max="18" width="9.140625" style="17"/>
  </cols>
  <sheetData>
    <row r="1" spans="1:18" ht="48.75" customHeight="1" x14ac:dyDescent="0.25">
      <c r="A1" s="10" t="s">
        <v>0</v>
      </c>
      <c r="B1" s="6" t="s">
        <v>1</v>
      </c>
      <c r="C1" s="4" t="s">
        <v>2</v>
      </c>
      <c r="D1" s="4" t="s">
        <v>3</v>
      </c>
      <c r="E1" s="12" t="s">
        <v>4</v>
      </c>
      <c r="F1" s="5" t="s">
        <v>5</v>
      </c>
      <c r="G1" s="5" t="s">
        <v>6</v>
      </c>
      <c r="H1" s="57"/>
      <c r="I1" s="57"/>
      <c r="J1" s="57"/>
      <c r="K1" s="57"/>
      <c r="L1" s="13"/>
      <c r="M1" s="14"/>
      <c r="N1" s="15"/>
      <c r="O1" s="13"/>
      <c r="P1" s="13"/>
      <c r="Q1" s="16"/>
      <c r="R1" s="13"/>
    </row>
    <row r="2" spans="1:18" x14ac:dyDescent="0.25">
      <c r="A2" s="10">
        <v>1</v>
      </c>
      <c r="B2" s="7" t="s">
        <v>7</v>
      </c>
      <c r="C2" s="2" t="s">
        <v>8</v>
      </c>
      <c r="D2" s="2" t="s">
        <v>9</v>
      </c>
      <c r="E2" s="2">
        <v>2</v>
      </c>
      <c r="F2" s="3">
        <v>254</v>
      </c>
      <c r="G2" s="3">
        <f>F2*E2</f>
        <v>508</v>
      </c>
      <c r="H2" s="57"/>
      <c r="I2" s="57"/>
      <c r="J2" s="57"/>
      <c r="K2" s="57"/>
    </row>
    <row r="3" spans="1:18" x14ac:dyDescent="0.25">
      <c r="A3" s="10">
        <v>2</v>
      </c>
      <c r="B3" s="7" t="s">
        <v>7</v>
      </c>
      <c r="C3" s="2" t="s">
        <v>8</v>
      </c>
      <c r="D3" s="2" t="s">
        <v>9</v>
      </c>
      <c r="E3" s="2">
        <v>1</v>
      </c>
      <c r="F3" s="3">
        <v>253.99</v>
      </c>
      <c r="G3" s="3">
        <f t="shared" ref="G3:G46" si="0">F3*E3</f>
        <v>253.99</v>
      </c>
      <c r="H3" s="57"/>
      <c r="I3" s="57"/>
      <c r="J3" s="57"/>
      <c r="K3" s="57"/>
    </row>
    <row r="4" spans="1:18" x14ac:dyDescent="0.25">
      <c r="A4" s="10">
        <v>3</v>
      </c>
      <c r="B4" s="7" t="s">
        <v>7</v>
      </c>
      <c r="C4" s="2" t="s">
        <v>10</v>
      </c>
      <c r="D4" s="2" t="s">
        <v>9</v>
      </c>
      <c r="E4" s="2">
        <v>1</v>
      </c>
      <c r="F4" s="3">
        <v>352.4</v>
      </c>
      <c r="G4" s="3">
        <f t="shared" si="0"/>
        <v>352.4</v>
      </c>
      <c r="H4" s="57"/>
      <c r="I4" s="57"/>
      <c r="J4" s="57"/>
      <c r="K4" s="57"/>
    </row>
    <row r="5" spans="1:18" x14ac:dyDescent="0.25">
      <c r="A5" s="10">
        <v>4</v>
      </c>
      <c r="B5" s="7" t="s">
        <v>7</v>
      </c>
      <c r="C5" s="2" t="s">
        <v>10</v>
      </c>
      <c r="D5" s="2" t="s">
        <v>9</v>
      </c>
      <c r="E5" s="2">
        <v>1</v>
      </c>
      <c r="F5" s="3">
        <v>352.39</v>
      </c>
      <c r="G5" s="3">
        <f t="shared" si="0"/>
        <v>352.39</v>
      </c>
      <c r="H5" s="57"/>
      <c r="I5" s="57"/>
      <c r="J5" s="57"/>
      <c r="K5" s="57"/>
    </row>
    <row r="6" spans="1:18" x14ac:dyDescent="0.25">
      <c r="A6" s="10">
        <v>5</v>
      </c>
      <c r="B6" s="7" t="s">
        <v>7</v>
      </c>
      <c r="C6" s="2" t="s">
        <v>11</v>
      </c>
      <c r="D6" s="2" t="s">
        <v>9</v>
      </c>
      <c r="E6" s="2">
        <v>1</v>
      </c>
      <c r="F6" s="3">
        <v>352.4</v>
      </c>
      <c r="G6" s="3">
        <f t="shared" si="0"/>
        <v>352.4</v>
      </c>
      <c r="H6" s="57"/>
      <c r="I6" s="57"/>
      <c r="J6" s="57"/>
      <c r="K6" s="57"/>
    </row>
    <row r="7" spans="1:18" x14ac:dyDescent="0.25">
      <c r="A7" s="10">
        <v>6</v>
      </c>
      <c r="B7" s="7" t="s">
        <v>7</v>
      </c>
      <c r="C7" s="2" t="s">
        <v>11</v>
      </c>
      <c r="D7" s="2" t="s">
        <v>9</v>
      </c>
      <c r="E7" s="2">
        <v>1</v>
      </c>
      <c r="F7" s="3">
        <v>352.39</v>
      </c>
      <c r="G7" s="3">
        <f t="shared" si="0"/>
        <v>352.39</v>
      </c>
      <c r="H7" s="57"/>
      <c r="I7" s="57"/>
      <c r="J7" s="57"/>
      <c r="K7" s="57"/>
    </row>
    <row r="8" spans="1:18" x14ac:dyDescent="0.25">
      <c r="A8" s="10">
        <v>7</v>
      </c>
      <c r="B8" s="7" t="s">
        <v>7</v>
      </c>
      <c r="C8" s="2" t="s">
        <v>12</v>
      </c>
      <c r="D8" s="2" t="s">
        <v>9</v>
      </c>
      <c r="E8" s="2">
        <v>1</v>
      </c>
      <c r="F8" s="3">
        <v>352.4</v>
      </c>
      <c r="G8" s="3">
        <f t="shared" si="0"/>
        <v>352.4</v>
      </c>
      <c r="H8" s="57"/>
      <c r="I8" s="57"/>
      <c r="J8" s="57"/>
      <c r="K8" s="57"/>
    </row>
    <row r="9" spans="1:18" x14ac:dyDescent="0.25">
      <c r="A9" s="10">
        <v>8</v>
      </c>
      <c r="B9" s="7" t="s">
        <v>7</v>
      </c>
      <c r="C9" s="2" t="s">
        <v>12</v>
      </c>
      <c r="D9" s="2" t="s">
        <v>9</v>
      </c>
      <c r="E9" s="2">
        <v>1</v>
      </c>
      <c r="F9" s="3">
        <v>352.39</v>
      </c>
      <c r="G9" s="3">
        <f t="shared" si="0"/>
        <v>352.39</v>
      </c>
      <c r="H9" s="57"/>
      <c r="I9" s="57"/>
      <c r="J9" s="57"/>
      <c r="K9" s="57"/>
    </row>
    <row r="10" spans="1:18" x14ac:dyDescent="0.25">
      <c r="A10" s="10">
        <v>9</v>
      </c>
      <c r="B10" s="7" t="s">
        <v>13</v>
      </c>
      <c r="C10" s="2"/>
      <c r="D10" s="2" t="s">
        <v>9</v>
      </c>
      <c r="E10" s="2">
        <v>5</v>
      </c>
      <c r="F10" s="3">
        <v>61.5</v>
      </c>
      <c r="G10" s="3">
        <f t="shared" si="0"/>
        <v>307.5</v>
      </c>
      <c r="H10" s="57"/>
      <c r="I10" s="57"/>
      <c r="J10" s="57"/>
      <c r="K10" s="57"/>
    </row>
    <row r="11" spans="1:18" x14ac:dyDescent="0.25">
      <c r="A11" s="10">
        <v>10</v>
      </c>
      <c r="B11" s="7">
        <v>410</v>
      </c>
      <c r="C11" s="2" t="s">
        <v>8</v>
      </c>
      <c r="D11" s="2" t="s">
        <v>9</v>
      </c>
      <c r="E11" s="2">
        <v>6</v>
      </c>
      <c r="F11" s="3">
        <v>101.84</v>
      </c>
      <c r="G11" s="3">
        <f t="shared" si="0"/>
        <v>611.04</v>
      </c>
      <c r="H11" s="57"/>
      <c r="I11" s="57"/>
      <c r="J11" s="57"/>
      <c r="K11" s="57"/>
    </row>
    <row r="12" spans="1:18" x14ac:dyDescent="0.25">
      <c r="A12" s="10">
        <v>11</v>
      </c>
      <c r="B12" s="7">
        <v>410</v>
      </c>
      <c r="C12" s="2" t="s">
        <v>8</v>
      </c>
      <c r="D12" s="2" t="s">
        <v>9</v>
      </c>
      <c r="E12" s="2">
        <v>4</v>
      </c>
      <c r="F12" s="3">
        <v>110.7</v>
      </c>
      <c r="G12" s="3">
        <f t="shared" si="0"/>
        <v>442.8</v>
      </c>
      <c r="H12" s="57"/>
      <c r="I12" s="57"/>
      <c r="J12" s="57"/>
      <c r="K12" s="57"/>
    </row>
    <row r="13" spans="1:18" x14ac:dyDescent="0.25">
      <c r="A13" s="10">
        <v>12</v>
      </c>
      <c r="B13" s="7">
        <v>410</v>
      </c>
      <c r="C13" s="2" t="s">
        <v>8</v>
      </c>
      <c r="D13" s="2" t="s">
        <v>9</v>
      </c>
      <c r="E13" s="2">
        <v>1</v>
      </c>
      <c r="F13" s="3">
        <v>101.87</v>
      </c>
      <c r="G13" s="3">
        <f t="shared" si="0"/>
        <v>101.87</v>
      </c>
      <c r="H13" s="57"/>
      <c r="I13" s="57"/>
      <c r="J13" s="57"/>
      <c r="K13" s="57"/>
    </row>
    <row r="14" spans="1:18" x14ac:dyDescent="0.25">
      <c r="A14" s="10">
        <v>13</v>
      </c>
      <c r="B14" s="7">
        <v>411</v>
      </c>
      <c r="C14" s="2" t="s">
        <v>10</v>
      </c>
      <c r="D14" s="2" t="s">
        <v>9</v>
      </c>
      <c r="E14" s="2">
        <v>3</v>
      </c>
      <c r="F14" s="3">
        <v>101.84</v>
      </c>
      <c r="G14" s="3">
        <f t="shared" si="0"/>
        <v>305.52</v>
      </c>
      <c r="H14" s="57"/>
      <c r="I14" s="57"/>
      <c r="J14" s="57"/>
      <c r="K14" s="57"/>
    </row>
    <row r="15" spans="1:18" x14ac:dyDescent="0.25">
      <c r="A15" s="10">
        <v>14</v>
      </c>
      <c r="B15" s="7">
        <v>411</v>
      </c>
      <c r="C15" s="2" t="s">
        <v>10</v>
      </c>
      <c r="D15" s="2" t="s">
        <v>9</v>
      </c>
      <c r="E15" s="2">
        <v>1</v>
      </c>
      <c r="F15" s="3">
        <v>110.7</v>
      </c>
      <c r="G15" s="3">
        <f t="shared" si="0"/>
        <v>110.7</v>
      </c>
      <c r="H15" s="57"/>
      <c r="I15" s="57"/>
      <c r="J15" s="57"/>
      <c r="K15" s="57"/>
    </row>
    <row r="16" spans="1:18" x14ac:dyDescent="0.25">
      <c r="A16" s="10">
        <v>15</v>
      </c>
      <c r="B16" s="7">
        <v>413</v>
      </c>
      <c r="C16" s="2" t="s">
        <v>11</v>
      </c>
      <c r="D16" s="2" t="s">
        <v>9</v>
      </c>
      <c r="E16" s="2">
        <v>1</v>
      </c>
      <c r="F16" s="3">
        <v>110.7</v>
      </c>
      <c r="G16" s="3">
        <f t="shared" si="0"/>
        <v>110.7</v>
      </c>
      <c r="H16" s="57"/>
      <c r="I16" s="57"/>
      <c r="J16" s="57"/>
      <c r="K16" s="57"/>
    </row>
    <row r="17" spans="1:7" x14ac:dyDescent="0.25">
      <c r="A17" s="10">
        <v>16</v>
      </c>
      <c r="B17" s="7">
        <v>413</v>
      </c>
      <c r="C17" s="2" t="s">
        <v>11</v>
      </c>
      <c r="D17" s="2" t="s">
        <v>9</v>
      </c>
      <c r="E17" s="2">
        <v>1</v>
      </c>
      <c r="F17" s="3">
        <v>101.84</v>
      </c>
      <c r="G17" s="3">
        <f t="shared" si="0"/>
        <v>101.84</v>
      </c>
    </row>
    <row r="18" spans="1:7" x14ac:dyDescent="0.25">
      <c r="A18" s="10">
        <v>17</v>
      </c>
      <c r="B18" s="7">
        <v>412</v>
      </c>
      <c r="C18" s="2" t="s">
        <v>12</v>
      </c>
      <c r="D18" s="2" t="s">
        <v>9</v>
      </c>
      <c r="E18" s="2">
        <v>2</v>
      </c>
      <c r="F18" s="3">
        <v>110.7</v>
      </c>
      <c r="G18" s="3">
        <f t="shared" si="0"/>
        <v>221.4</v>
      </c>
    </row>
    <row r="19" spans="1:7" x14ac:dyDescent="0.25">
      <c r="A19" s="10">
        <v>18</v>
      </c>
      <c r="B19" s="7">
        <v>412</v>
      </c>
      <c r="C19" s="2" t="s">
        <v>12</v>
      </c>
      <c r="D19" s="2" t="s">
        <v>9</v>
      </c>
      <c r="E19" s="2">
        <v>1</v>
      </c>
      <c r="F19" s="3">
        <v>101.85</v>
      </c>
      <c r="G19" s="3">
        <f t="shared" si="0"/>
        <v>101.85</v>
      </c>
    </row>
    <row r="20" spans="1:7" x14ac:dyDescent="0.25">
      <c r="A20" s="10">
        <v>19</v>
      </c>
      <c r="B20" s="7">
        <v>412</v>
      </c>
      <c r="C20" s="2" t="s">
        <v>12</v>
      </c>
      <c r="D20" s="2" t="s">
        <v>9</v>
      </c>
      <c r="E20" s="2">
        <v>1</v>
      </c>
      <c r="F20" s="3">
        <v>101.84</v>
      </c>
      <c r="G20" s="3">
        <f t="shared" si="0"/>
        <v>101.84</v>
      </c>
    </row>
    <row r="21" spans="1:7" x14ac:dyDescent="0.25">
      <c r="A21" s="10">
        <v>20</v>
      </c>
      <c r="B21" s="7" t="s">
        <v>14</v>
      </c>
      <c r="C21" s="2" t="s">
        <v>8</v>
      </c>
      <c r="D21" s="2" t="s">
        <v>9</v>
      </c>
      <c r="E21" s="2">
        <v>1</v>
      </c>
      <c r="F21" s="3">
        <v>452.64</v>
      </c>
      <c r="G21" s="3">
        <f t="shared" si="0"/>
        <v>452.64</v>
      </c>
    </row>
    <row r="22" spans="1:7" x14ac:dyDescent="0.25">
      <c r="A22" s="10">
        <v>21</v>
      </c>
      <c r="B22" s="7" t="s">
        <v>15</v>
      </c>
      <c r="C22" s="2" t="s">
        <v>12</v>
      </c>
      <c r="D22" s="2" t="s">
        <v>9</v>
      </c>
      <c r="E22" s="2">
        <v>1</v>
      </c>
      <c r="F22" s="3">
        <v>412.05</v>
      </c>
      <c r="G22" s="3">
        <f t="shared" si="0"/>
        <v>412.05</v>
      </c>
    </row>
    <row r="23" spans="1:7" x14ac:dyDescent="0.25">
      <c r="A23" s="10">
        <v>22</v>
      </c>
      <c r="B23" s="7" t="s">
        <v>16</v>
      </c>
      <c r="C23" s="2"/>
      <c r="D23" s="2" t="s">
        <v>9</v>
      </c>
      <c r="E23" s="2">
        <v>1</v>
      </c>
      <c r="F23" s="3">
        <v>199</v>
      </c>
      <c r="G23" s="3">
        <f t="shared" si="0"/>
        <v>199</v>
      </c>
    </row>
    <row r="24" spans="1:7" x14ac:dyDescent="0.25">
      <c r="A24" s="10">
        <v>23</v>
      </c>
      <c r="B24" s="7" t="s">
        <v>17</v>
      </c>
      <c r="C24" s="2"/>
      <c r="D24" s="2" t="s">
        <v>9</v>
      </c>
      <c r="E24" s="2">
        <v>19</v>
      </c>
      <c r="F24" s="3">
        <v>30.13</v>
      </c>
      <c r="G24" s="3">
        <f t="shared" si="0"/>
        <v>572.47</v>
      </c>
    </row>
    <row r="25" spans="1:7" x14ac:dyDescent="0.25">
      <c r="A25" s="10">
        <v>24</v>
      </c>
      <c r="B25" s="7" t="s">
        <v>17</v>
      </c>
      <c r="C25" s="2"/>
      <c r="D25" s="2" t="s">
        <v>9</v>
      </c>
      <c r="E25" s="2">
        <v>1</v>
      </c>
      <c r="F25" s="3">
        <v>30.23</v>
      </c>
      <c r="G25" s="3">
        <f t="shared" si="0"/>
        <v>30.23</v>
      </c>
    </row>
    <row r="26" spans="1:7" x14ac:dyDescent="0.25">
      <c r="A26" s="10">
        <v>25</v>
      </c>
      <c r="B26" s="7" t="s">
        <v>18</v>
      </c>
      <c r="C26" s="2"/>
      <c r="D26" s="2" t="s">
        <v>9</v>
      </c>
      <c r="E26" s="2">
        <v>9</v>
      </c>
      <c r="F26" s="3">
        <v>19</v>
      </c>
      <c r="G26" s="3">
        <f t="shared" si="0"/>
        <v>171</v>
      </c>
    </row>
    <row r="27" spans="1:7" x14ac:dyDescent="0.25">
      <c r="A27" s="10">
        <v>26</v>
      </c>
      <c r="B27" s="7" t="s">
        <v>18</v>
      </c>
      <c r="C27" s="2"/>
      <c r="D27" s="2" t="s">
        <v>9</v>
      </c>
      <c r="E27" s="2">
        <v>1</v>
      </c>
      <c r="F27" s="3">
        <v>19.649999999999999</v>
      </c>
      <c r="G27" s="3">
        <f t="shared" si="0"/>
        <v>19.649999999999999</v>
      </c>
    </row>
    <row r="28" spans="1:7" x14ac:dyDescent="0.25">
      <c r="A28" s="10">
        <v>27</v>
      </c>
      <c r="B28" s="7">
        <v>130</v>
      </c>
      <c r="C28" s="2" t="s">
        <v>8</v>
      </c>
      <c r="D28" s="2" t="s">
        <v>9</v>
      </c>
      <c r="E28" s="2">
        <v>1</v>
      </c>
      <c r="F28" s="3">
        <v>222.97</v>
      </c>
      <c r="G28" s="3">
        <f t="shared" si="0"/>
        <v>222.97</v>
      </c>
    </row>
    <row r="29" spans="1:7" x14ac:dyDescent="0.25">
      <c r="A29" s="10">
        <v>28</v>
      </c>
      <c r="B29" s="7">
        <v>130</v>
      </c>
      <c r="C29" s="2" t="s">
        <v>10</v>
      </c>
      <c r="D29" s="2" t="s">
        <v>9</v>
      </c>
      <c r="E29" s="2">
        <v>1</v>
      </c>
      <c r="F29" s="3">
        <v>221.4</v>
      </c>
      <c r="G29" s="3">
        <f t="shared" si="0"/>
        <v>221.4</v>
      </c>
    </row>
    <row r="30" spans="1:7" x14ac:dyDescent="0.25">
      <c r="A30" s="10">
        <v>29</v>
      </c>
      <c r="B30" s="7">
        <v>130</v>
      </c>
      <c r="C30" s="2" t="s">
        <v>11</v>
      </c>
      <c r="D30" s="2" t="s">
        <v>9</v>
      </c>
      <c r="E30" s="2">
        <v>1</v>
      </c>
      <c r="F30" s="3">
        <v>221.4</v>
      </c>
      <c r="G30" s="3">
        <f t="shared" si="0"/>
        <v>221.4</v>
      </c>
    </row>
    <row r="31" spans="1:7" x14ac:dyDescent="0.25">
      <c r="A31" s="10">
        <v>30</v>
      </c>
      <c r="B31" s="7">
        <v>130</v>
      </c>
      <c r="C31" s="2" t="s">
        <v>12</v>
      </c>
      <c r="D31" s="2" t="s">
        <v>9</v>
      </c>
      <c r="E31" s="2">
        <v>1</v>
      </c>
      <c r="F31" s="3">
        <v>221.4</v>
      </c>
      <c r="G31" s="3">
        <f t="shared" si="0"/>
        <v>221.4</v>
      </c>
    </row>
    <row r="32" spans="1:7" x14ac:dyDescent="0.25">
      <c r="A32" s="10">
        <v>31</v>
      </c>
      <c r="B32" s="7">
        <v>530</v>
      </c>
      <c r="C32" s="2" t="s">
        <v>8</v>
      </c>
      <c r="D32" s="2" t="s">
        <v>9</v>
      </c>
      <c r="E32" s="2">
        <v>2</v>
      </c>
      <c r="F32" s="3">
        <v>47.97</v>
      </c>
      <c r="G32" s="3">
        <f t="shared" si="0"/>
        <v>95.94</v>
      </c>
    </row>
    <row r="33" spans="1:8" x14ac:dyDescent="0.25">
      <c r="A33" s="10">
        <v>32</v>
      </c>
      <c r="B33" s="7">
        <v>530</v>
      </c>
      <c r="C33" s="2" t="s">
        <v>10</v>
      </c>
      <c r="D33" s="2" t="s">
        <v>9</v>
      </c>
      <c r="E33" s="2">
        <v>1</v>
      </c>
      <c r="F33" s="3">
        <v>47.97</v>
      </c>
      <c r="G33" s="3">
        <f t="shared" si="0"/>
        <v>47.97</v>
      </c>
      <c r="H33" s="57"/>
    </row>
    <row r="34" spans="1:8" x14ac:dyDescent="0.25">
      <c r="A34" s="10">
        <v>33</v>
      </c>
      <c r="B34" s="7">
        <v>530</v>
      </c>
      <c r="C34" s="2" t="s">
        <v>12</v>
      </c>
      <c r="D34" s="2" t="s">
        <v>9</v>
      </c>
      <c r="E34" s="2">
        <v>1</v>
      </c>
      <c r="F34" s="3">
        <v>47.97</v>
      </c>
      <c r="G34" s="3">
        <f t="shared" si="0"/>
        <v>47.97</v>
      </c>
      <c r="H34" s="57"/>
    </row>
    <row r="35" spans="1:8" x14ac:dyDescent="0.25">
      <c r="A35" s="10">
        <v>34</v>
      </c>
      <c r="B35" s="7">
        <v>530</v>
      </c>
      <c r="C35" s="2" t="s">
        <v>11</v>
      </c>
      <c r="D35" s="2" t="s">
        <v>9</v>
      </c>
      <c r="E35" s="2">
        <v>1</v>
      </c>
      <c r="F35" s="3">
        <v>47.97</v>
      </c>
      <c r="G35" s="3">
        <f t="shared" si="0"/>
        <v>47.97</v>
      </c>
      <c r="H35" s="57"/>
    </row>
    <row r="36" spans="1:8" x14ac:dyDescent="0.25">
      <c r="A36" s="10">
        <v>35</v>
      </c>
      <c r="B36" s="8">
        <v>360</v>
      </c>
      <c r="C36" s="2"/>
      <c r="D36" s="2" t="s">
        <v>9</v>
      </c>
      <c r="E36" s="59">
        <v>1</v>
      </c>
      <c r="F36" s="3">
        <v>246</v>
      </c>
      <c r="G36" s="3">
        <f t="shared" si="0"/>
        <v>246</v>
      </c>
      <c r="H36" s="57"/>
    </row>
    <row r="37" spans="1:8" x14ac:dyDescent="0.25">
      <c r="A37" s="10">
        <v>36</v>
      </c>
      <c r="B37" s="8">
        <v>361</v>
      </c>
      <c r="C37" s="2" t="s">
        <v>10</v>
      </c>
      <c r="D37" s="2" t="s">
        <v>9</v>
      </c>
      <c r="E37" s="59">
        <v>1</v>
      </c>
      <c r="F37" s="3">
        <v>246</v>
      </c>
      <c r="G37" s="3">
        <f t="shared" si="0"/>
        <v>246</v>
      </c>
      <c r="H37" s="57"/>
    </row>
    <row r="38" spans="1:8" x14ac:dyDescent="0.25">
      <c r="A38" s="10">
        <v>37</v>
      </c>
      <c r="B38" s="8">
        <v>362</v>
      </c>
      <c r="C38" s="2" t="s">
        <v>12</v>
      </c>
      <c r="D38" s="2" t="s">
        <v>9</v>
      </c>
      <c r="E38" s="59">
        <v>1</v>
      </c>
      <c r="F38" s="3">
        <v>246</v>
      </c>
      <c r="G38" s="3">
        <f t="shared" si="0"/>
        <v>246</v>
      </c>
      <c r="H38" s="57"/>
    </row>
    <row r="39" spans="1:8" x14ac:dyDescent="0.25">
      <c r="A39" s="10">
        <v>38</v>
      </c>
      <c r="B39" s="8">
        <v>363</v>
      </c>
      <c r="C39" s="2" t="s">
        <v>11</v>
      </c>
      <c r="D39" s="2" t="s">
        <v>9</v>
      </c>
      <c r="E39" s="59">
        <v>1</v>
      </c>
      <c r="F39" s="3">
        <v>246</v>
      </c>
      <c r="G39" s="3">
        <f t="shared" si="0"/>
        <v>246</v>
      </c>
      <c r="H39" s="57"/>
    </row>
    <row r="40" spans="1:8" x14ac:dyDescent="0.25">
      <c r="A40" s="10">
        <v>39</v>
      </c>
      <c r="B40" s="7">
        <v>85</v>
      </c>
      <c r="C40" s="2"/>
      <c r="D40" s="2" t="s">
        <v>9</v>
      </c>
      <c r="E40" s="2">
        <v>4</v>
      </c>
      <c r="F40" s="3">
        <v>19.07</v>
      </c>
      <c r="G40" s="3">
        <f t="shared" si="0"/>
        <v>76.28</v>
      </c>
      <c r="H40" s="57"/>
    </row>
    <row r="41" spans="1:8" x14ac:dyDescent="0.25">
      <c r="A41" s="10">
        <v>40</v>
      </c>
      <c r="B41" s="7">
        <v>85</v>
      </c>
      <c r="C41" s="2"/>
      <c r="D41" s="2" t="s">
        <v>9</v>
      </c>
      <c r="E41" s="2">
        <v>1</v>
      </c>
      <c r="F41" s="3">
        <v>19.05</v>
      </c>
      <c r="G41" s="3">
        <f t="shared" si="0"/>
        <v>19.05</v>
      </c>
      <c r="H41" s="57"/>
    </row>
    <row r="42" spans="1:8" x14ac:dyDescent="0.25">
      <c r="A42" s="10">
        <v>41</v>
      </c>
      <c r="B42" s="7">
        <v>711</v>
      </c>
      <c r="C42" s="2"/>
      <c r="D42" s="2" t="s">
        <v>9</v>
      </c>
      <c r="E42" s="2">
        <v>2</v>
      </c>
      <c r="F42" s="3">
        <v>138.38</v>
      </c>
      <c r="G42" s="3">
        <f t="shared" si="0"/>
        <v>276.76</v>
      </c>
      <c r="H42" s="57"/>
    </row>
    <row r="43" spans="1:8" x14ac:dyDescent="0.25">
      <c r="A43" s="10">
        <v>42</v>
      </c>
      <c r="B43" s="7">
        <v>280</v>
      </c>
      <c r="C43" s="2"/>
      <c r="D43" s="2" t="s">
        <v>9</v>
      </c>
      <c r="E43" s="2">
        <v>43</v>
      </c>
      <c r="F43" s="3">
        <v>30.75</v>
      </c>
      <c r="G43" s="3">
        <f t="shared" si="0"/>
        <v>1322.25</v>
      </c>
      <c r="H43" s="57">
        <v>-11</v>
      </c>
    </row>
    <row r="44" spans="1:8" x14ac:dyDescent="0.25">
      <c r="A44" s="10">
        <v>43</v>
      </c>
      <c r="B44" s="7">
        <v>380</v>
      </c>
      <c r="C44" s="2"/>
      <c r="D44" s="2" t="s">
        <v>9</v>
      </c>
      <c r="E44" s="2">
        <v>2</v>
      </c>
      <c r="F44" s="3">
        <v>49</v>
      </c>
      <c r="G44" s="3">
        <f t="shared" si="0"/>
        <v>98</v>
      </c>
      <c r="H44" s="57"/>
    </row>
    <row r="45" spans="1:8" x14ac:dyDescent="0.25">
      <c r="A45" s="10">
        <v>44</v>
      </c>
      <c r="B45" s="7">
        <v>55</v>
      </c>
      <c r="C45" s="2"/>
      <c r="D45" s="2" t="s">
        <v>9</v>
      </c>
      <c r="E45" s="2">
        <v>4</v>
      </c>
      <c r="F45" s="3">
        <v>106.27</v>
      </c>
      <c r="G45" s="3">
        <f t="shared" si="0"/>
        <v>425.08</v>
      </c>
      <c r="H45" s="57"/>
    </row>
    <row r="46" spans="1:8" x14ac:dyDescent="0.25">
      <c r="A46" s="10">
        <v>45</v>
      </c>
      <c r="B46" s="7">
        <v>55</v>
      </c>
      <c r="C46" s="2"/>
      <c r="D46" s="2" t="s">
        <v>9</v>
      </c>
      <c r="E46" s="2">
        <v>1</v>
      </c>
      <c r="F46" s="3">
        <v>106.28</v>
      </c>
      <c r="G46" s="3">
        <f t="shared" si="0"/>
        <v>106.28</v>
      </c>
      <c r="H46" s="57"/>
    </row>
    <row r="47" spans="1:8" x14ac:dyDescent="0.25">
      <c r="A47" s="10">
        <v>46</v>
      </c>
      <c r="B47" s="64" t="s">
        <v>19</v>
      </c>
      <c r="C47" s="64"/>
      <c r="D47" s="64" t="s">
        <v>9</v>
      </c>
      <c r="E47" s="65">
        <v>1</v>
      </c>
      <c r="F47" s="66">
        <v>40.46</v>
      </c>
      <c r="G47" s="3">
        <f>F47*E47</f>
        <v>40.46</v>
      </c>
      <c r="H47" s="57"/>
    </row>
    <row r="48" spans="1:8" x14ac:dyDescent="0.25">
      <c r="A48" s="10">
        <v>47</v>
      </c>
      <c r="B48" s="64" t="s">
        <v>19</v>
      </c>
      <c r="C48" s="64"/>
      <c r="D48" s="64" t="s">
        <v>9</v>
      </c>
      <c r="E48" s="65">
        <v>1</v>
      </c>
      <c r="F48" s="66">
        <v>40.450000000000003</v>
      </c>
      <c r="G48" s="3">
        <f>F48*E48</f>
        <v>40.450000000000003</v>
      </c>
      <c r="H48" s="57"/>
    </row>
    <row r="49" spans="1:7" x14ac:dyDescent="0.25">
      <c r="A49" s="10">
        <v>48</v>
      </c>
      <c r="B49" s="64">
        <v>650</v>
      </c>
      <c r="C49" s="64"/>
      <c r="D49" s="64" t="s">
        <v>9</v>
      </c>
      <c r="E49" s="65">
        <v>2</v>
      </c>
      <c r="F49" s="66">
        <v>36.26</v>
      </c>
      <c r="G49" s="3">
        <f>F49*E49</f>
        <v>72.52</v>
      </c>
    </row>
    <row r="50" spans="1:7" x14ac:dyDescent="0.25">
      <c r="A50" s="10">
        <v>49</v>
      </c>
      <c r="B50" s="69" t="s">
        <v>20</v>
      </c>
      <c r="C50" s="69"/>
      <c r="D50" s="64" t="s">
        <v>9</v>
      </c>
      <c r="E50" s="65">
        <v>22</v>
      </c>
      <c r="F50" s="66">
        <v>39.36</v>
      </c>
      <c r="G50" s="3">
        <f>F50*E50</f>
        <v>865.92</v>
      </c>
    </row>
    <row r="51" spans="1:7" x14ac:dyDescent="0.25">
      <c r="A51" s="10">
        <v>50</v>
      </c>
      <c r="B51" s="69" t="s">
        <v>21</v>
      </c>
      <c r="C51" s="69"/>
      <c r="D51" s="64" t="s">
        <v>9</v>
      </c>
      <c r="E51" s="65">
        <v>4</v>
      </c>
      <c r="F51" s="66">
        <v>19.190000000000001</v>
      </c>
      <c r="G51" s="3">
        <f t="shared" ref="G51:G62" si="1">F51*E51</f>
        <v>76.760000000000005</v>
      </c>
    </row>
    <row r="52" spans="1:7" x14ac:dyDescent="0.25">
      <c r="A52" s="10">
        <v>51</v>
      </c>
      <c r="B52" s="69" t="s">
        <v>21</v>
      </c>
      <c r="C52" s="69"/>
      <c r="D52" s="64" t="s">
        <v>9</v>
      </c>
      <c r="E52" s="65">
        <v>1</v>
      </c>
      <c r="F52" s="66">
        <v>19.18</v>
      </c>
      <c r="G52" s="3">
        <f t="shared" si="1"/>
        <v>19.18</v>
      </c>
    </row>
    <row r="53" spans="1:7" x14ac:dyDescent="0.25">
      <c r="A53" s="10">
        <v>52</v>
      </c>
      <c r="B53" s="69" t="s">
        <v>22</v>
      </c>
      <c r="C53" s="69"/>
      <c r="D53" s="64" t="s">
        <v>9</v>
      </c>
      <c r="E53" s="65">
        <v>1</v>
      </c>
      <c r="F53" s="66">
        <v>166.98</v>
      </c>
      <c r="G53" s="3">
        <f t="shared" si="1"/>
        <v>166.98</v>
      </c>
    </row>
    <row r="54" spans="1:7" x14ac:dyDescent="0.25">
      <c r="A54" s="10">
        <v>53</v>
      </c>
      <c r="B54" s="69" t="s">
        <v>23</v>
      </c>
      <c r="C54" s="69"/>
      <c r="D54" s="64" t="s">
        <v>9</v>
      </c>
      <c r="E54" s="65">
        <v>1</v>
      </c>
      <c r="F54" s="66">
        <v>228.4</v>
      </c>
      <c r="G54" s="3">
        <f t="shared" si="1"/>
        <v>228.4</v>
      </c>
    </row>
    <row r="55" spans="1:7" x14ac:dyDescent="0.25">
      <c r="A55" s="10">
        <v>54</v>
      </c>
      <c r="B55" s="69" t="s">
        <v>24</v>
      </c>
      <c r="C55" s="69"/>
      <c r="D55" s="64" t="s">
        <v>9</v>
      </c>
      <c r="E55" s="65">
        <v>1</v>
      </c>
      <c r="F55" s="66">
        <v>228.4</v>
      </c>
      <c r="G55" s="3">
        <f t="shared" si="1"/>
        <v>228.4</v>
      </c>
    </row>
    <row r="56" spans="1:7" x14ac:dyDescent="0.25">
      <c r="A56" s="10">
        <v>55</v>
      </c>
      <c r="B56" s="69" t="s">
        <v>25</v>
      </c>
      <c r="C56" s="69"/>
      <c r="D56" s="64" t="s">
        <v>9</v>
      </c>
      <c r="E56" s="65">
        <v>1</v>
      </c>
      <c r="F56" s="66">
        <v>228.4</v>
      </c>
      <c r="G56" s="3">
        <f t="shared" si="1"/>
        <v>228.4</v>
      </c>
    </row>
    <row r="57" spans="1:7" x14ac:dyDescent="0.25">
      <c r="A57" s="10">
        <v>56</v>
      </c>
      <c r="B57" s="69" t="s">
        <v>26</v>
      </c>
      <c r="C57" s="69"/>
      <c r="D57" s="64" t="s">
        <v>9</v>
      </c>
      <c r="E57" s="65">
        <v>1</v>
      </c>
      <c r="F57" s="66">
        <v>19.03</v>
      </c>
      <c r="G57" s="3">
        <f t="shared" si="1"/>
        <v>19.03</v>
      </c>
    </row>
    <row r="58" spans="1:7" x14ac:dyDescent="0.25">
      <c r="A58" s="10">
        <v>57</v>
      </c>
      <c r="B58" s="69" t="s">
        <v>26</v>
      </c>
      <c r="C58" s="69"/>
      <c r="D58" s="64" t="s">
        <v>9</v>
      </c>
      <c r="E58" s="65">
        <v>7</v>
      </c>
      <c r="F58" s="66">
        <v>19.07</v>
      </c>
      <c r="G58" s="3">
        <f t="shared" si="1"/>
        <v>133.49</v>
      </c>
    </row>
    <row r="59" spans="1:7" x14ac:dyDescent="0.25">
      <c r="A59" s="10">
        <v>58</v>
      </c>
      <c r="B59" s="69" t="s">
        <v>27</v>
      </c>
      <c r="C59" s="69"/>
      <c r="D59" s="64" t="s">
        <v>9</v>
      </c>
      <c r="E59" s="65">
        <v>2</v>
      </c>
      <c r="F59" s="66">
        <v>12.3</v>
      </c>
      <c r="G59" s="3">
        <f t="shared" si="1"/>
        <v>24.6</v>
      </c>
    </row>
    <row r="60" spans="1:7" x14ac:dyDescent="0.25">
      <c r="A60" s="10">
        <v>59</v>
      </c>
      <c r="B60" s="69" t="s">
        <v>28</v>
      </c>
      <c r="C60" s="69"/>
      <c r="D60" s="64" t="s">
        <v>9</v>
      </c>
      <c r="E60" s="65">
        <v>2</v>
      </c>
      <c r="F60" s="66">
        <v>9.84</v>
      </c>
      <c r="G60" s="3">
        <f t="shared" si="1"/>
        <v>19.68</v>
      </c>
    </row>
    <row r="61" spans="1:7" x14ac:dyDescent="0.25">
      <c r="A61" s="10">
        <v>60</v>
      </c>
      <c r="B61" s="69" t="s">
        <v>29</v>
      </c>
      <c r="C61" s="69"/>
      <c r="D61" s="64" t="s">
        <v>9</v>
      </c>
      <c r="E61" s="65">
        <v>2</v>
      </c>
      <c r="F61" s="66">
        <v>9.84</v>
      </c>
      <c r="G61" s="3">
        <f t="shared" si="1"/>
        <v>19.68</v>
      </c>
    </row>
    <row r="62" spans="1:7" x14ac:dyDescent="0.25">
      <c r="A62" s="10">
        <v>61</v>
      </c>
      <c r="B62" s="69" t="s">
        <v>30</v>
      </c>
      <c r="C62" s="69"/>
      <c r="D62" s="64" t="s">
        <v>9</v>
      </c>
      <c r="E62" s="65">
        <v>2</v>
      </c>
      <c r="F62" s="66">
        <v>9.84</v>
      </c>
      <c r="G62" s="3">
        <f t="shared" si="1"/>
        <v>19.68</v>
      </c>
    </row>
  </sheetData>
  <autoFilter ref="A1:R1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2" workbookViewId="0">
      <selection sqref="A1:XFD1048576"/>
    </sheetView>
  </sheetViews>
  <sheetFormatPr defaultRowHeight="15" x14ac:dyDescent="0.25"/>
  <cols>
    <col min="1" max="2" width="9.140625" style="57"/>
    <col min="3" max="3" width="9.140625" style="83"/>
    <col min="4" max="6" width="9.140625" style="57"/>
    <col min="7" max="7" width="27.5703125" style="57" customWidth="1"/>
    <col min="8" max="8" width="18.140625" style="57" customWidth="1"/>
    <col min="9" max="16384" width="9.140625" style="57"/>
  </cols>
  <sheetData>
    <row r="1" spans="1:7" x14ac:dyDescent="0.25">
      <c r="G1" s="57" t="s">
        <v>226</v>
      </c>
    </row>
    <row r="3" spans="1:7" x14ac:dyDescent="0.25">
      <c r="A3" s="130" t="s">
        <v>227</v>
      </c>
      <c r="B3" s="130"/>
      <c r="C3" s="130"/>
      <c r="D3" s="130"/>
      <c r="E3" s="130"/>
      <c r="F3" s="130"/>
      <c r="G3" s="130"/>
    </row>
    <row r="4" spans="1:7" x14ac:dyDescent="0.25">
      <c r="A4" s="131" t="s">
        <v>273</v>
      </c>
      <c r="B4" s="131"/>
      <c r="C4" s="131"/>
      <c r="D4" s="131"/>
      <c r="E4" s="131"/>
      <c r="F4" s="131"/>
      <c r="G4" s="131"/>
    </row>
    <row r="5" spans="1:7" x14ac:dyDescent="0.25">
      <c r="A5" s="131"/>
      <c r="B5" s="131"/>
      <c r="C5" s="131"/>
      <c r="D5" s="131"/>
      <c r="E5" s="131"/>
      <c r="F5" s="131"/>
      <c r="G5" s="131"/>
    </row>
    <row r="6" spans="1:7" x14ac:dyDescent="0.25">
      <c r="A6" s="131"/>
      <c r="B6" s="131"/>
      <c r="C6" s="131"/>
      <c r="D6" s="131"/>
      <c r="E6" s="131"/>
      <c r="F6" s="131"/>
      <c r="G6" s="131"/>
    </row>
    <row r="7" spans="1:7" x14ac:dyDescent="0.25">
      <c r="A7" s="131"/>
      <c r="B7" s="131"/>
      <c r="C7" s="131"/>
      <c r="D7" s="131"/>
      <c r="E7" s="131"/>
      <c r="F7" s="131"/>
      <c r="G7" s="131"/>
    </row>
    <row r="9" spans="1:7" x14ac:dyDescent="0.25">
      <c r="A9" s="57" t="s">
        <v>274</v>
      </c>
      <c r="C9" s="83">
        <v>39.36</v>
      </c>
    </row>
    <row r="10" spans="1:7" x14ac:dyDescent="0.25">
      <c r="A10" s="57" t="s">
        <v>275</v>
      </c>
      <c r="C10" s="83">
        <v>19.190000000000001</v>
      </c>
    </row>
    <row r="11" spans="1:7" x14ac:dyDescent="0.25">
      <c r="A11" s="57" t="s">
        <v>276</v>
      </c>
      <c r="C11" s="83">
        <v>320</v>
      </c>
    </row>
    <row r="12" spans="1:7" x14ac:dyDescent="0.25">
      <c r="A12" s="57" t="s">
        <v>277</v>
      </c>
      <c r="C12" s="83">
        <v>356.46</v>
      </c>
    </row>
    <row r="13" spans="1:7" x14ac:dyDescent="0.25">
      <c r="A13" s="57" t="s">
        <v>278</v>
      </c>
      <c r="C13" s="83">
        <v>84.87</v>
      </c>
    </row>
    <row r="14" spans="1:7" x14ac:dyDescent="0.25">
      <c r="A14" s="57" t="s">
        <v>279</v>
      </c>
      <c r="C14" s="83">
        <v>84.87</v>
      </c>
    </row>
    <row r="15" spans="1:7" x14ac:dyDescent="0.25">
      <c r="A15" s="57" t="s">
        <v>280</v>
      </c>
      <c r="C15" s="83">
        <v>39.36</v>
      </c>
    </row>
    <row r="16" spans="1:7" x14ac:dyDescent="0.25">
      <c r="A16" s="57" t="s">
        <v>281</v>
      </c>
      <c r="C16" s="83">
        <v>39.36</v>
      </c>
    </row>
    <row r="17" spans="1:10" x14ac:dyDescent="0.25">
      <c r="A17" s="57" t="s">
        <v>282</v>
      </c>
      <c r="C17" s="83">
        <v>39.36</v>
      </c>
    </row>
    <row r="18" spans="1:10" x14ac:dyDescent="0.25">
      <c r="A18" s="57" t="s">
        <v>283</v>
      </c>
      <c r="C18" s="83">
        <v>19.07</v>
      </c>
      <c r="J18" s="57">
        <v>84.87</v>
      </c>
    </row>
    <row r="19" spans="1:10" x14ac:dyDescent="0.25">
      <c r="A19" s="57" t="s">
        <v>284</v>
      </c>
      <c r="C19" s="83">
        <v>285.36</v>
      </c>
      <c r="J19" s="57">
        <v>101.84</v>
      </c>
    </row>
    <row r="20" spans="1:10" x14ac:dyDescent="0.25">
      <c r="A20" s="57" t="s">
        <v>285</v>
      </c>
      <c r="C20" s="83">
        <v>144.41</v>
      </c>
    </row>
    <row r="21" spans="1:10" x14ac:dyDescent="0.25">
      <c r="A21" s="57" t="s">
        <v>286</v>
      </c>
      <c r="C21" s="83">
        <v>47.97</v>
      </c>
    </row>
    <row r="22" spans="1:10" x14ac:dyDescent="0.25">
      <c r="A22" s="57" t="s">
        <v>287</v>
      </c>
      <c r="C22" s="83">
        <v>227.55</v>
      </c>
    </row>
    <row r="23" spans="1:10" x14ac:dyDescent="0.25">
      <c r="A23" s="57" t="s">
        <v>288</v>
      </c>
      <c r="C23" s="83">
        <v>39.36</v>
      </c>
    </row>
    <row r="24" spans="1:10" x14ac:dyDescent="0.25">
      <c r="A24" s="57" t="s">
        <v>289</v>
      </c>
      <c r="C24" s="83">
        <v>39.36</v>
      </c>
    </row>
    <row r="25" spans="1:10" x14ac:dyDescent="0.25">
      <c r="A25" s="57" t="s">
        <v>290</v>
      </c>
      <c r="C25" s="83">
        <v>186.71</v>
      </c>
    </row>
    <row r="27" spans="1:10" x14ac:dyDescent="0.25">
      <c r="A27" s="57" t="s">
        <v>177</v>
      </c>
      <c r="C27" s="83">
        <f>SUM(C9:C25)</f>
        <v>2012.6200000000001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23" workbookViewId="0">
      <selection sqref="A1:XFD1048576"/>
    </sheetView>
  </sheetViews>
  <sheetFormatPr defaultRowHeight="15" x14ac:dyDescent="0.25"/>
  <cols>
    <col min="1" max="2" width="9.140625" style="57"/>
    <col min="3" max="3" width="9.140625" style="83"/>
    <col min="4" max="6" width="9.140625" style="57"/>
    <col min="7" max="7" width="27.5703125" style="57" customWidth="1"/>
    <col min="8" max="8" width="18.140625" style="57" customWidth="1"/>
    <col min="9" max="16384" width="9.140625" style="57"/>
  </cols>
  <sheetData>
    <row r="1" spans="1:7" x14ac:dyDescent="0.25">
      <c r="G1" s="57" t="s">
        <v>226</v>
      </c>
    </row>
    <row r="3" spans="1:7" x14ac:dyDescent="0.25">
      <c r="A3" s="130" t="s">
        <v>227</v>
      </c>
      <c r="B3" s="130"/>
      <c r="C3" s="130"/>
      <c r="D3" s="130"/>
      <c r="E3" s="130"/>
      <c r="F3" s="130"/>
      <c r="G3" s="130"/>
    </row>
    <row r="4" spans="1:7" x14ac:dyDescent="0.25">
      <c r="A4" s="131" t="s">
        <v>291</v>
      </c>
      <c r="B4" s="131"/>
      <c r="C4" s="131"/>
      <c r="D4" s="131"/>
      <c r="E4" s="131"/>
      <c r="F4" s="131"/>
      <c r="G4" s="131"/>
    </row>
    <row r="5" spans="1:7" x14ac:dyDescent="0.25">
      <c r="A5" s="131"/>
      <c r="B5" s="131"/>
      <c r="C5" s="131"/>
      <c r="D5" s="131"/>
      <c r="E5" s="131"/>
      <c r="F5" s="131"/>
      <c r="G5" s="131"/>
    </row>
    <row r="6" spans="1:7" x14ac:dyDescent="0.25">
      <c r="A6" s="131"/>
      <c r="B6" s="131"/>
      <c r="C6" s="131"/>
      <c r="D6" s="131"/>
      <c r="E6" s="131"/>
      <c r="F6" s="131"/>
      <c r="G6" s="131"/>
    </row>
    <row r="7" spans="1:7" x14ac:dyDescent="0.25">
      <c r="A7" s="131"/>
      <c r="B7" s="131"/>
      <c r="C7" s="131"/>
      <c r="D7" s="131"/>
      <c r="E7" s="131"/>
      <c r="F7" s="131"/>
      <c r="G7" s="131"/>
    </row>
    <row r="9" spans="1:7" x14ac:dyDescent="0.25">
      <c r="A9" s="57" t="s">
        <v>292</v>
      </c>
      <c r="C9" s="83">
        <v>84.87</v>
      </c>
    </row>
    <row r="10" spans="1:7" x14ac:dyDescent="0.25">
      <c r="A10" s="57" t="s">
        <v>293</v>
      </c>
      <c r="C10" s="83">
        <v>157.44</v>
      </c>
    </row>
    <row r="11" spans="1:7" x14ac:dyDescent="0.25">
      <c r="A11" s="57" t="s">
        <v>294</v>
      </c>
      <c r="C11" s="83">
        <v>84.87</v>
      </c>
    </row>
    <row r="12" spans="1:7" x14ac:dyDescent="0.25">
      <c r="A12" s="57" t="s">
        <v>295</v>
      </c>
      <c r="C12" s="83">
        <v>84.87</v>
      </c>
    </row>
    <row r="13" spans="1:7" x14ac:dyDescent="0.25">
      <c r="A13" s="57" t="s">
        <v>296</v>
      </c>
      <c r="C13" s="83">
        <v>520.29</v>
      </c>
    </row>
    <row r="14" spans="1:7" x14ac:dyDescent="0.25">
      <c r="A14" s="57" t="s">
        <v>297</v>
      </c>
      <c r="C14" s="83">
        <v>153.12</v>
      </c>
    </row>
    <row r="15" spans="1:7" x14ac:dyDescent="0.25">
      <c r="A15" s="57" t="s">
        <v>298</v>
      </c>
      <c r="C15" s="83">
        <v>138.38</v>
      </c>
    </row>
    <row r="16" spans="1:7" x14ac:dyDescent="0.25">
      <c r="A16" s="57" t="s">
        <v>299</v>
      </c>
      <c r="C16" s="83">
        <v>109.77</v>
      </c>
    </row>
    <row r="17" spans="1:3" x14ac:dyDescent="0.25">
      <c r="A17" s="57" t="s">
        <v>300</v>
      </c>
      <c r="C17" s="83">
        <v>19.059999999999999</v>
      </c>
    </row>
    <row r="18" spans="1:3" x14ac:dyDescent="0.25">
      <c r="A18" s="57" t="s">
        <v>301</v>
      </c>
      <c r="C18" s="83">
        <v>145.13999999999999</v>
      </c>
    </row>
    <row r="19" spans="1:3" x14ac:dyDescent="0.25">
      <c r="A19" s="57" t="s">
        <v>302</v>
      </c>
      <c r="C19" s="83">
        <v>19.07</v>
      </c>
    </row>
    <row r="20" spans="1:3" x14ac:dyDescent="0.25">
      <c r="A20" s="57" t="s">
        <v>303</v>
      </c>
      <c r="C20" s="83">
        <v>19.07</v>
      </c>
    </row>
    <row r="21" spans="1:3" x14ac:dyDescent="0.25">
      <c r="A21" s="57" t="s">
        <v>304</v>
      </c>
      <c r="C21" s="83">
        <v>169.74</v>
      </c>
    </row>
    <row r="22" spans="1:3" x14ac:dyDescent="0.25">
      <c r="A22" s="57" t="s">
        <v>305</v>
      </c>
      <c r="C22" s="83">
        <v>19.07</v>
      </c>
    </row>
    <row r="23" spans="1:3" x14ac:dyDescent="0.25">
      <c r="A23" s="57" t="s">
        <v>306</v>
      </c>
      <c r="C23" s="83">
        <v>169.74</v>
      </c>
    </row>
    <row r="24" spans="1:3" x14ac:dyDescent="0.25">
      <c r="A24" s="57" t="s">
        <v>307</v>
      </c>
      <c r="C24" s="83">
        <v>72.569999999999993</v>
      </c>
    </row>
    <row r="25" spans="1:3" x14ac:dyDescent="0.25">
      <c r="C25" s="83">
        <v>101.84</v>
      </c>
    </row>
    <row r="26" spans="1:3" x14ac:dyDescent="0.25">
      <c r="C26" s="83">
        <v>84.87</v>
      </c>
    </row>
    <row r="27" spans="1:3" x14ac:dyDescent="0.25">
      <c r="C27" s="83">
        <v>145.13999999999999</v>
      </c>
    </row>
    <row r="28" spans="1:3" x14ac:dyDescent="0.25">
      <c r="C28" s="83">
        <v>254.61</v>
      </c>
    </row>
    <row r="29" spans="1:3" x14ac:dyDescent="0.25">
      <c r="A29" s="57" t="s">
        <v>308</v>
      </c>
      <c r="C29" s="83">
        <v>49.2</v>
      </c>
    </row>
    <row r="30" spans="1:3" x14ac:dyDescent="0.25">
      <c r="A30" s="57" t="s">
        <v>309</v>
      </c>
      <c r="C30" s="83">
        <v>24.6</v>
      </c>
    </row>
    <row r="31" spans="1:3" x14ac:dyDescent="0.25">
      <c r="C31" s="83">
        <v>84.87</v>
      </c>
    </row>
    <row r="32" spans="1:3" x14ac:dyDescent="0.25">
      <c r="C32" s="83">
        <v>30.75</v>
      </c>
    </row>
    <row r="33" spans="1:3" x14ac:dyDescent="0.25">
      <c r="C33" s="83">
        <v>145.13999999999999</v>
      </c>
    </row>
    <row r="34" spans="1:3" x14ac:dyDescent="0.25">
      <c r="C34" s="83">
        <v>84.87</v>
      </c>
    </row>
    <row r="35" spans="1:3" x14ac:dyDescent="0.25">
      <c r="A35" s="57" t="s">
        <v>177</v>
      </c>
      <c r="C35" s="83">
        <f>SUM(C9:C34)</f>
        <v>2972.9599999999991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4" workbookViewId="0">
      <selection sqref="A1:XFD1048576"/>
    </sheetView>
  </sheetViews>
  <sheetFormatPr defaultRowHeight="15" x14ac:dyDescent="0.25"/>
  <cols>
    <col min="1" max="2" width="9.140625" style="57"/>
    <col min="3" max="3" width="9.140625" style="83"/>
    <col min="4" max="6" width="9.140625" style="57"/>
    <col min="7" max="7" width="27.5703125" style="57" customWidth="1"/>
    <col min="8" max="8" width="18.140625" style="57" customWidth="1"/>
    <col min="9" max="16384" width="9.140625" style="57"/>
  </cols>
  <sheetData>
    <row r="1" spans="1:7" x14ac:dyDescent="0.25">
      <c r="G1" s="57" t="s">
        <v>310</v>
      </c>
    </row>
    <row r="3" spans="1:7" ht="36" customHeight="1" x14ac:dyDescent="0.25">
      <c r="G3" s="57" t="s">
        <v>254</v>
      </c>
    </row>
    <row r="5" spans="1:7" x14ac:dyDescent="0.25">
      <c r="A5" s="130" t="s">
        <v>227</v>
      </c>
      <c r="B5" s="130"/>
      <c r="C5" s="130"/>
      <c r="D5" s="130"/>
      <c r="E5" s="130"/>
      <c r="F5" s="130"/>
      <c r="G5" s="130"/>
    </row>
    <row r="6" spans="1:7" x14ac:dyDescent="0.25">
      <c r="A6" s="131" t="s">
        <v>311</v>
      </c>
      <c r="B6" s="131"/>
      <c r="C6" s="131"/>
      <c r="D6" s="131"/>
      <c r="E6" s="131"/>
      <c r="F6" s="131"/>
      <c r="G6" s="131"/>
    </row>
    <row r="7" spans="1:7" x14ac:dyDescent="0.25">
      <c r="A7" s="131"/>
      <c r="B7" s="131"/>
      <c r="C7" s="131"/>
      <c r="D7" s="131"/>
      <c r="E7" s="131"/>
      <c r="F7" s="131"/>
      <c r="G7" s="131"/>
    </row>
    <row r="8" spans="1:7" x14ac:dyDescent="0.25">
      <c r="A8" s="131"/>
      <c r="B8" s="131"/>
      <c r="C8" s="131"/>
      <c r="D8" s="131"/>
      <c r="E8" s="131"/>
      <c r="F8" s="131"/>
      <c r="G8" s="131"/>
    </row>
    <row r="9" spans="1:7" x14ac:dyDescent="0.25">
      <c r="A9" s="131"/>
      <c r="B9" s="131"/>
      <c r="C9" s="131"/>
      <c r="D9" s="131"/>
      <c r="E9" s="131"/>
      <c r="F9" s="131"/>
      <c r="G9" s="131"/>
    </row>
    <row r="11" spans="1:7" x14ac:dyDescent="0.25">
      <c r="A11" s="57" t="s">
        <v>312</v>
      </c>
      <c r="C11" s="83">
        <v>72.569999999999993</v>
      </c>
    </row>
    <row r="12" spans="1:7" x14ac:dyDescent="0.25">
      <c r="A12" s="57" t="s">
        <v>313</v>
      </c>
      <c r="C12" s="83">
        <v>72.569999999999993</v>
      </c>
    </row>
    <row r="13" spans="1:7" x14ac:dyDescent="0.25">
      <c r="A13" s="57" t="s">
        <v>314</v>
      </c>
      <c r="C13" s="83">
        <v>147.6</v>
      </c>
    </row>
    <row r="14" spans="1:7" x14ac:dyDescent="0.25">
      <c r="A14" s="57" t="s">
        <v>315</v>
      </c>
      <c r="C14" s="83">
        <v>196.8</v>
      </c>
    </row>
    <row r="15" spans="1:7" x14ac:dyDescent="0.25">
      <c r="A15" s="57" t="s">
        <v>316</v>
      </c>
      <c r="C15" s="83">
        <v>84.87</v>
      </c>
    </row>
    <row r="16" spans="1:7" x14ac:dyDescent="0.25">
      <c r="A16" s="57" t="s">
        <v>317</v>
      </c>
      <c r="C16" s="83">
        <v>145.13999999999999</v>
      </c>
    </row>
    <row r="17" spans="1:3" x14ac:dyDescent="0.25">
      <c r="A17" s="57" t="s">
        <v>318</v>
      </c>
      <c r="C17" s="83">
        <v>24.6</v>
      </c>
    </row>
    <row r="18" spans="1:3" x14ac:dyDescent="0.25">
      <c r="A18" s="57" t="s">
        <v>319</v>
      </c>
      <c r="C18" s="83">
        <v>89.79</v>
      </c>
    </row>
    <row r="19" spans="1:3" x14ac:dyDescent="0.25">
      <c r="A19" s="57" t="s">
        <v>320</v>
      </c>
      <c r="C19" s="83">
        <v>38.119999999999997</v>
      </c>
    </row>
    <row r="20" spans="1:3" x14ac:dyDescent="0.25">
      <c r="A20" s="57" t="s">
        <v>321</v>
      </c>
      <c r="C20" s="83">
        <v>84.87</v>
      </c>
    </row>
    <row r="21" spans="1:3" x14ac:dyDescent="0.25">
      <c r="A21" s="57" t="s">
        <v>322</v>
      </c>
      <c r="C21" s="83">
        <v>24.6</v>
      </c>
    </row>
    <row r="22" spans="1:3" x14ac:dyDescent="0.25">
      <c r="A22" s="57" t="s">
        <v>323</v>
      </c>
      <c r="C22" s="83">
        <v>72.569999999999993</v>
      </c>
    </row>
    <row r="23" spans="1:3" x14ac:dyDescent="0.25">
      <c r="A23" s="57" t="s">
        <v>324</v>
      </c>
      <c r="C23" s="83">
        <v>147.6</v>
      </c>
    </row>
    <row r="24" spans="1:3" x14ac:dyDescent="0.25">
      <c r="A24" s="57" t="s">
        <v>325</v>
      </c>
      <c r="C24" s="83">
        <v>72.569999999999993</v>
      </c>
    </row>
    <row r="25" spans="1:3" x14ac:dyDescent="0.25">
      <c r="A25" s="57" t="s">
        <v>326</v>
      </c>
      <c r="C25" s="83">
        <v>24.6</v>
      </c>
    </row>
    <row r="26" spans="1:3" x14ac:dyDescent="0.25">
      <c r="A26" s="57" t="s">
        <v>327</v>
      </c>
      <c r="C26" s="83">
        <v>47.97</v>
      </c>
    </row>
    <row r="27" spans="1:3" x14ac:dyDescent="0.25">
      <c r="A27" s="57" t="s">
        <v>328</v>
      </c>
      <c r="C27" s="83">
        <v>145.15</v>
      </c>
    </row>
    <row r="29" spans="1:3" x14ac:dyDescent="0.25">
      <c r="A29" s="57" t="s">
        <v>177</v>
      </c>
      <c r="C29" s="83">
        <f>SUM(C11:C27)</f>
        <v>1491.99</v>
      </c>
    </row>
  </sheetData>
  <mergeCells count="2">
    <mergeCell ref="A5:G5"/>
    <mergeCell ref="A6:G9"/>
  </mergeCells>
  <phoneticPr fontId="1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5" workbookViewId="0">
      <selection sqref="A1:XFD1048576"/>
    </sheetView>
  </sheetViews>
  <sheetFormatPr defaultRowHeight="15" x14ac:dyDescent="0.25"/>
  <cols>
    <col min="1" max="2" width="9.140625" style="57"/>
    <col min="3" max="3" width="9.140625" style="83"/>
    <col min="4" max="6" width="9.140625" style="57"/>
    <col min="7" max="7" width="27.5703125" style="57" customWidth="1"/>
    <col min="8" max="8" width="18.140625" style="57" customWidth="1"/>
    <col min="9" max="16384" width="9.140625" style="57"/>
  </cols>
  <sheetData>
    <row r="1" spans="1:7" x14ac:dyDescent="0.25">
      <c r="G1" s="57" t="s">
        <v>329</v>
      </c>
    </row>
    <row r="3" spans="1:7" x14ac:dyDescent="0.25">
      <c r="A3" s="130" t="s">
        <v>227</v>
      </c>
      <c r="B3" s="130"/>
      <c r="C3" s="130"/>
      <c r="D3" s="130"/>
      <c r="E3" s="130"/>
      <c r="F3" s="130"/>
      <c r="G3" s="130"/>
    </row>
    <row r="4" spans="1:7" x14ac:dyDescent="0.25">
      <c r="A4" s="131" t="s">
        <v>291</v>
      </c>
      <c r="B4" s="131"/>
      <c r="C4" s="131"/>
      <c r="D4" s="131"/>
      <c r="E4" s="131"/>
      <c r="F4" s="131"/>
      <c r="G4" s="131"/>
    </row>
    <row r="5" spans="1:7" x14ac:dyDescent="0.25">
      <c r="A5" s="131"/>
      <c r="B5" s="131"/>
      <c r="C5" s="131"/>
      <c r="D5" s="131"/>
      <c r="E5" s="131"/>
      <c r="F5" s="131"/>
      <c r="G5" s="131"/>
    </row>
    <row r="6" spans="1:7" x14ac:dyDescent="0.25">
      <c r="A6" s="131"/>
      <c r="B6" s="131"/>
      <c r="C6" s="131"/>
      <c r="D6" s="131"/>
      <c r="E6" s="131"/>
      <c r="F6" s="131"/>
      <c r="G6" s="131"/>
    </row>
    <row r="7" spans="1:7" x14ac:dyDescent="0.25">
      <c r="A7" s="131"/>
      <c r="B7" s="131"/>
      <c r="C7" s="131"/>
      <c r="D7" s="131"/>
      <c r="E7" s="131"/>
      <c r="F7" s="131"/>
      <c r="G7" s="131"/>
    </row>
    <row r="8" spans="1:7" x14ac:dyDescent="0.25">
      <c r="A8" s="57" t="s">
        <v>309</v>
      </c>
      <c r="C8" s="83">
        <v>169.74</v>
      </c>
    </row>
    <row r="9" spans="1:7" x14ac:dyDescent="0.25">
      <c r="A9" s="57" t="s">
        <v>330</v>
      </c>
      <c r="C9" s="83">
        <v>524.59</v>
      </c>
    </row>
    <row r="10" spans="1:7" x14ac:dyDescent="0.25">
      <c r="A10" s="57" t="s">
        <v>331</v>
      </c>
      <c r="C10" s="83">
        <v>824.1</v>
      </c>
    </row>
    <row r="11" spans="1:7" x14ac:dyDescent="0.25">
      <c r="A11" s="57" t="s">
        <v>332</v>
      </c>
      <c r="C11" s="83">
        <v>339.48</v>
      </c>
    </row>
    <row r="12" spans="1:7" x14ac:dyDescent="0.25">
      <c r="A12" s="57" t="s">
        <v>333</v>
      </c>
      <c r="C12" s="83">
        <v>339.48</v>
      </c>
    </row>
    <row r="13" spans="1:7" x14ac:dyDescent="0.25">
      <c r="A13" s="57" t="s">
        <v>334</v>
      </c>
      <c r="C13" s="83">
        <v>84.87</v>
      </c>
    </row>
    <row r="14" spans="1:7" x14ac:dyDescent="0.25">
      <c r="A14" s="57" t="s">
        <v>335</v>
      </c>
      <c r="C14" s="83">
        <v>72.569999999999993</v>
      </c>
    </row>
    <row r="15" spans="1:7" x14ac:dyDescent="0.25">
      <c r="A15" s="57" t="s">
        <v>336</v>
      </c>
      <c r="C15" s="83">
        <v>49.2</v>
      </c>
    </row>
    <row r="16" spans="1:7" x14ac:dyDescent="0.25">
      <c r="A16" s="57" t="s">
        <v>337</v>
      </c>
      <c r="C16" s="83">
        <v>24.6</v>
      </c>
    </row>
    <row r="17" spans="1:3" x14ac:dyDescent="0.25">
      <c r="A17" s="57" t="s">
        <v>338</v>
      </c>
      <c r="C17" s="83">
        <v>84.87</v>
      </c>
    </row>
    <row r="18" spans="1:3" x14ac:dyDescent="0.25">
      <c r="A18" s="57" t="s">
        <v>339</v>
      </c>
      <c r="C18" s="83">
        <v>84.87</v>
      </c>
    </row>
    <row r="19" spans="1:3" x14ac:dyDescent="0.25">
      <c r="A19" s="57" t="s">
        <v>340</v>
      </c>
      <c r="C19" s="83">
        <v>135.30000000000001</v>
      </c>
    </row>
    <row r="20" spans="1:3" x14ac:dyDescent="0.25">
      <c r="A20" s="57" t="s">
        <v>341</v>
      </c>
      <c r="C20" s="83">
        <v>84.87</v>
      </c>
    </row>
    <row r="21" spans="1:3" x14ac:dyDescent="0.25">
      <c r="A21" s="57" t="s">
        <v>342</v>
      </c>
      <c r="C21" s="83">
        <v>72.569999999999993</v>
      </c>
    </row>
    <row r="22" spans="1:3" x14ac:dyDescent="0.25">
      <c r="A22" s="57" t="s">
        <v>343</v>
      </c>
      <c r="C22" s="83">
        <v>84.87</v>
      </c>
    </row>
    <row r="23" spans="1:3" x14ac:dyDescent="0.25">
      <c r="A23" s="57" t="s">
        <v>344</v>
      </c>
      <c r="C23" s="83">
        <v>84.87</v>
      </c>
    </row>
    <row r="24" spans="1:3" x14ac:dyDescent="0.25">
      <c r="A24" s="57" t="s">
        <v>345</v>
      </c>
    </row>
    <row r="26" spans="1:3" x14ac:dyDescent="0.25">
      <c r="A26" s="57" t="s">
        <v>177</v>
      </c>
      <c r="C26" s="83">
        <f>SUM(C8:C24)</f>
        <v>3060.85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workbookViewId="0">
      <selection sqref="A1:XFD1048576"/>
    </sheetView>
  </sheetViews>
  <sheetFormatPr defaultRowHeight="15" x14ac:dyDescent="0.25"/>
  <cols>
    <col min="1" max="2" width="9.140625" style="57"/>
    <col min="3" max="3" width="9.140625" style="83"/>
    <col min="4" max="6" width="9.140625" style="57"/>
    <col min="7" max="7" width="27.5703125" style="57" customWidth="1"/>
    <col min="8" max="8" width="18.140625" style="57" customWidth="1"/>
    <col min="9" max="16384" width="9.140625" style="57"/>
  </cols>
  <sheetData>
    <row r="1" spans="1:7" x14ac:dyDescent="0.25">
      <c r="G1" s="57" t="s">
        <v>226</v>
      </c>
    </row>
    <row r="3" spans="1:7" x14ac:dyDescent="0.25">
      <c r="A3" s="130" t="s">
        <v>227</v>
      </c>
      <c r="B3" s="130"/>
      <c r="C3" s="130"/>
      <c r="D3" s="130"/>
      <c r="E3" s="130"/>
      <c r="F3" s="130"/>
      <c r="G3" s="130"/>
    </row>
    <row r="4" spans="1:7" x14ac:dyDescent="0.25">
      <c r="A4" s="131" t="s">
        <v>346</v>
      </c>
      <c r="B4" s="131"/>
      <c r="C4" s="131"/>
      <c r="D4" s="131"/>
      <c r="E4" s="131"/>
      <c r="F4" s="131"/>
      <c r="G4" s="131"/>
    </row>
    <row r="5" spans="1:7" x14ac:dyDescent="0.25">
      <c r="A5" s="131"/>
      <c r="B5" s="131"/>
      <c r="C5" s="131"/>
      <c r="D5" s="131"/>
      <c r="E5" s="131"/>
      <c r="F5" s="131"/>
      <c r="G5" s="131"/>
    </row>
    <row r="6" spans="1:7" x14ac:dyDescent="0.25">
      <c r="A6" s="131"/>
      <c r="B6" s="131"/>
      <c r="C6" s="131"/>
      <c r="D6" s="131"/>
      <c r="E6" s="131"/>
      <c r="F6" s="131"/>
      <c r="G6" s="131"/>
    </row>
    <row r="7" spans="1:7" x14ac:dyDescent="0.25">
      <c r="A7" s="131"/>
      <c r="B7" s="131"/>
      <c r="C7" s="131"/>
      <c r="D7" s="131"/>
      <c r="E7" s="131"/>
      <c r="F7" s="131"/>
      <c r="G7" s="131"/>
    </row>
    <row r="9" spans="1:7" x14ac:dyDescent="0.25">
      <c r="A9" s="57" t="s">
        <v>347</v>
      </c>
      <c r="C9" s="83">
        <v>877.05</v>
      </c>
    </row>
    <row r="10" spans="1:7" x14ac:dyDescent="0.25">
      <c r="A10" s="57" t="s">
        <v>348</v>
      </c>
      <c r="C10" s="83">
        <v>24.6</v>
      </c>
    </row>
    <row r="11" spans="1:7" x14ac:dyDescent="0.25">
      <c r="A11" s="57" t="s">
        <v>349</v>
      </c>
      <c r="C11" s="83">
        <v>72.569999999999993</v>
      </c>
    </row>
    <row r="12" spans="1:7" x14ac:dyDescent="0.25">
      <c r="A12" s="57" t="s">
        <v>350</v>
      </c>
      <c r="C12" s="83">
        <v>19.059999999999999</v>
      </c>
    </row>
    <row r="13" spans="1:7" x14ac:dyDescent="0.25">
      <c r="A13" s="57" t="s">
        <v>351</v>
      </c>
      <c r="C13" s="83">
        <v>339.48</v>
      </c>
    </row>
    <row r="14" spans="1:7" x14ac:dyDescent="0.25">
      <c r="A14" s="57" t="s">
        <v>352</v>
      </c>
      <c r="C14" s="83">
        <v>72.569999999999993</v>
      </c>
    </row>
    <row r="15" spans="1:7" x14ac:dyDescent="0.25">
      <c r="A15" s="57" t="s">
        <v>353</v>
      </c>
      <c r="C15" s="83">
        <v>157.44</v>
      </c>
    </row>
    <row r="16" spans="1:7" x14ac:dyDescent="0.25">
      <c r="C16" s="83">
        <v>41</v>
      </c>
    </row>
    <row r="17" spans="1:3" x14ac:dyDescent="0.25">
      <c r="C17" s="83">
        <v>164.82</v>
      </c>
    </row>
    <row r="18" spans="1:3" x14ac:dyDescent="0.25">
      <c r="C18" s="83">
        <v>157.44</v>
      </c>
    </row>
    <row r="19" spans="1:3" x14ac:dyDescent="0.25">
      <c r="C19" s="83">
        <v>84.87</v>
      </c>
    </row>
    <row r="20" spans="1:3" x14ac:dyDescent="0.25">
      <c r="C20" s="83">
        <v>41</v>
      </c>
    </row>
    <row r="21" spans="1:3" x14ac:dyDescent="0.25">
      <c r="C21" s="83">
        <v>19</v>
      </c>
    </row>
    <row r="22" spans="1:3" x14ac:dyDescent="0.25">
      <c r="C22" s="83">
        <v>65.739999999999995</v>
      </c>
    </row>
    <row r="23" spans="1:3" x14ac:dyDescent="0.25">
      <c r="C23" s="83">
        <v>194.34</v>
      </c>
    </row>
    <row r="24" spans="1:3" x14ac:dyDescent="0.25">
      <c r="C24" s="83">
        <v>72.569999999999993</v>
      </c>
    </row>
    <row r="28" spans="1:3" x14ac:dyDescent="0.25">
      <c r="A28" s="57" t="s">
        <v>177</v>
      </c>
      <c r="C28" s="83">
        <f>SUM(C9:C26)</f>
        <v>2403.5500000000002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16" workbookViewId="0">
      <selection sqref="A1:XFD1048576"/>
    </sheetView>
  </sheetViews>
  <sheetFormatPr defaultRowHeight="15" x14ac:dyDescent="0.25"/>
  <cols>
    <col min="1" max="2" width="9.140625" style="57"/>
    <col min="3" max="3" width="9.140625" style="94"/>
    <col min="4" max="6" width="9.140625" style="57"/>
    <col min="7" max="7" width="27.5703125" style="57" customWidth="1"/>
    <col min="8" max="8" width="18.140625" style="57" customWidth="1"/>
    <col min="9" max="16384" width="9.140625" style="57"/>
  </cols>
  <sheetData>
    <row r="1" spans="1:7" x14ac:dyDescent="0.25">
      <c r="G1" s="57" t="s">
        <v>354</v>
      </c>
    </row>
    <row r="3" spans="1:7" x14ac:dyDescent="0.25">
      <c r="A3" s="130" t="s">
        <v>227</v>
      </c>
      <c r="B3" s="130"/>
      <c r="C3" s="130"/>
      <c r="D3" s="130"/>
      <c r="E3" s="130"/>
      <c r="F3" s="130"/>
      <c r="G3" s="130"/>
    </row>
    <row r="4" spans="1:7" x14ac:dyDescent="0.25">
      <c r="A4" s="131" t="s">
        <v>355</v>
      </c>
      <c r="B4" s="131"/>
      <c r="C4" s="131"/>
      <c r="D4" s="131"/>
      <c r="E4" s="131"/>
      <c r="F4" s="131"/>
      <c r="G4" s="131"/>
    </row>
    <row r="5" spans="1:7" x14ac:dyDescent="0.25">
      <c r="A5" s="131"/>
      <c r="B5" s="131"/>
      <c r="C5" s="131"/>
      <c r="D5" s="131"/>
      <c r="E5" s="131"/>
      <c r="F5" s="131"/>
      <c r="G5" s="131"/>
    </row>
    <row r="6" spans="1:7" x14ac:dyDescent="0.25">
      <c r="A6" s="131"/>
      <c r="B6" s="131"/>
      <c r="C6" s="131"/>
      <c r="D6" s="131"/>
      <c r="E6" s="131"/>
      <c r="F6" s="131"/>
      <c r="G6" s="131"/>
    </row>
    <row r="7" spans="1:7" x14ac:dyDescent="0.25">
      <c r="A7" s="131"/>
      <c r="B7" s="131"/>
      <c r="C7" s="131"/>
      <c r="D7" s="131"/>
      <c r="E7" s="131"/>
      <c r="F7" s="131"/>
      <c r="G7" s="131"/>
    </row>
    <row r="9" spans="1:7" x14ac:dyDescent="0.25">
      <c r="A9" s="57" t="s">
        <v>356</v>
      </c>
      <c r="C9" s="94">
        <v>375.15</v>
      </c>
    </row>
    <row r="10" spans="1:7" x14ac:dyDescent="0.25">
      <c r="A10" s="57" t="s">
        <v>357</v>
      </c>
      <c r="C10" s="94">
        <v>24.6</v>
      </c>
    </row>
    <row r="11" spans="1:7" x14ac:dyDescent="0.25">
      <c r="A11" s="57" t="s">
        <v>358</v>
      </c>
      <c r="C11" s="94">
        <v>72.569999999999993</v>
      </c>
    </row>
    <row r="12" spans="1:7" x14ac:dyDescent="0.25">
      <c r="A12" s="57" t="s">
        <v>359</v>
      </c>
      <c r="C12" s="94">
        <v>95.94</v>
      </c>
    </row>
    <row r="13" spans="1:7" x14ac:dyDescent="0.25">
      <c r="A13" s="57" t="s">
        <v>360</v>
      </c>
      <c r="C13" s="94">
        <v>675.27</v>
      </c>
    </row>
    <row r="14" spans="1:7" x14ac:dyDescent="0.25">
      <c r="A14" s="57" t="s">
        <v>361</v>
      </c>
      <c r="C14" s="94">
        <v>72.569999999999993</v>
      </c>
    </row>
    <row r="15" spans="1:7" x14ac:dyDescent="0.25">
      <c r="A15" s="57" t="s">
        <v>362</v>
      </c>
      <c r="C15" s="94">
        <v>145.13999999999999</v>
      </c>
    </row>
    <row r="16" spans="1:7" x14ac:dyDescent="0.25">
      <c r="A16" s="57" t="s">
        <v>363</v>
      </c>
      <c r="C16" s="94">
        <v>24.6</v>
      </c>
    </row>
    <row r="17" spans="1:5" x14ac:dyDescent="0.25">
      <c r="A17" s="57" t="s">
        <v>364</v>
      </c>
      <c r="C17" s="94">
        <v>72.569999999999993</v>
      </c>
    </row>
    <row r="18" spans="1:5" x14ac:dyDescent="0.25">
      <c r="A18" s="57" t="s">
        <v>365</v>
      </c>
      <c r="C18" s="94">
        <v>84.87</v>
      </c>
    </row>
    <row r="19" spans="1:5" x14ac:dyDescent="0.25">
      <c r="A19" s="57" t="s">
        <v>366</v>
      </c>
      <c r="C19" s="94">
        <v>72.569999999999993</v>
      </c>
      <c r="E19" s="57">
        <v>83</v>
      </c>
    </row>
    <row r="20" spans="1:5" x14ac:dyDescent="0.25">
      <c r="A20" s="57" t="s">
        <v>367</v>
      </c>
    </row>
    <row r="21" spans="1:5" x14ac:dyDescent="0.25">
      <c r="A21" s="57" t="s">
        <v>368</v>
      </c>
    </row>
    <row r="22" spans="1:5" x14ac:dyDescent="0.25">
      <c r="A22" s="57" t="s">
        <v>312</v>
      </c>
    </row>
    <row r="23" spans="1:5" x14ac:dyDescent="0.25">
      <c r="A23" s="57" t="s">
        <v>313</v>
      </c>
    </row>
    <row r="24" spans="1:5" x14ac:dyDescent="0.25">
      <c r="A24" s="57" t="s">
        <v>314</v>
      </c>
    </row>
    <row r="26" spans="1:5" x14ac:dyDescent="0.25">
      <c r="A26" s="57" t="s">
        <v>177</v>
      </c>
      <c r="C26" s="94">
        <f>SUM(C9:C24)</f>
        <v>1715.8499999999997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sqref="A1:XFD1048576"/>
    </sheetView>
  </sheetViews>
  <sheetFormatPr defaultRowHeight="15" x14ac:dyDescent="0.25"/>
  <cols>
    <col min="3" max="3" width="9.140625" style="83"/>
    <col min="7" max="7" width="27.5703125" customWidth="1"/>
    <col min="8" max="8" width="18.140625" customWidth="1"/>
  </cols>
  <sheetData>
    <row r="1" spans="1:7" x14ac:dyDescent="0.25">
      <c r="A1" s="57"/>
      <c r="B1" s="57"/>
      <c r="D1" s="57"/>
      <c r="E1" s="57"/>
      <c r="F1" s="57"/>
      <c r="G1" s="57" t="s">
        <v>369</v>
      </c>
    </row>
    <row r="3" spans="1:7" x14ac:dyDescent="0.25">
      <c r="A3" s="130" t="s">
        <v>227</v>
      </c>
      <c r="B3" s="130"/>
      <c r="C3" s="130"/>
      <c r="D3" s="130"/>
      <c r="E3" s="130"/>
      <c r="F3" s="130"/>
      <c r="G3" s="130"/>
    </row>
    <row r="4" spans="1:7" s="57" customFormat="1" x14ac:dyDescent="0.25">
      <c r="A4" s="131" t="s">
        <v>370</v>
      </c>
      <c r="B4" s="131"/>
      <c r="C4" s="131"/>
      <c r="D4" s="131"/>
      <c r="E4" s="131"/>
      <c r="F4" s="131"/>
      <c r="G4" s="131"/>
    </row>
    <row r="5" spans="1:7" s="57" customFormat="1" x14ac:dyDescent="0.25">
      <c r="A5" s="131"/>
      <c r="B5" s="131"/>
      <c r="C5" s="131"/>
      <c r="D5" s="131"/>
      <c r="E5" s="131"/>
      <c r="F5" s="131"/>
      <c r="G5" s="131"/>
    </row>
    <row r="6" spans="1:7" x14ac:dyDescent="0.25">
      <c r="A6" s="131"/>
      <c r="B6" s="131"/>
      <c r="C6" s="131"/>
      <c r="D6" s="131"/>
      <c r="E6" s="131"/>
      <c r="F6" s="131"/>
      <c r="G6" s="131"/>
    </row>
    <row r="7" spans="1:7" s="57" customFormat="1" x14ac:dyDescent="0.25">
      <c r="A7" s="131"/>
      <c r="B7" s="131"/>
      <c r="C7" s="131"/>
      <c r="D7" s="131"/>
      <c r="E7" s="131"/>
      <c r="F7" s="131"/>
      <c r="G7" s="131"/>
    </row>
    <row r="9" spans="1:7" x14ac:dyDescent="0.25">
      <c r="A9" s="57" t="s">
        <v>315</v>
      </c>
      <c r="B9" s="57"/>
      <c r="C9" s="94">
        <v>72.569999999999993</v>
      </c>
      <c r="D9" s="57"/>
      <c r="E9" s="57"/>
      <c r="F9" s="57"/>
      <c r="G9" s="57"/>
    </row>
    <row r="10" spans="1:7" x14ac:dyDescent="0.25">
      <c r="A10" s="57" t="s">
        <v>316</v>
      </c>
      <c r="B10" s="57"/>
      <c r="C10" s="94">
        <v>64.91</v>
      </c>
      <c r="D10" s="57"/>
      <c r="E10" s="57"/>
      <c r="F10" s="57"/>
      <c r="G10" s="57"/>
    </row>
    <row r="11" spans="1:7" x14ac:dyDescent="0.25">
      <c r="A11" s="57" t="s">
        <v>317</v>
      </c>
      <c r="B11" s="57"/>
      <c r="C11" s="94">
        <v>180</v>
      </c>
      <c r="D11" s="57"/>
      <c r="E11" s="57"/>
      <c r="F11" s="57"/>
      <c r="G11" s="57"/>
    </row>
    <row r="12" spans="1:7" x14ac:dyDescent="0.25">
      <c r="A12" s="57" t="s">
        <v>318</v>
      </c>
      <c r="B12" s="57"/>
      <c r="C12" s="94">
        <v>80</v>
      </c>
      <c r="D12" s="57"/>
      <c r="E12" s="57"/>
      <c r="F12" s="57"/>
      <c r="G12" s="57"/>
    </row>
    <row r="13" spans="1:7" x14ac:dyDescent="0.25">
      <c r="A13" s="57" t="s">
        <v>319</v>
      </c>
      <c r="B13" s="57"/>
      <c r="C13" s="94">
        <v>24.6</v>
      </c>
      <c r="D13" s="57"/>
      <c r="E13" s="57"/>
      <c r="F13" s="57"/>
      <c r="G13" s="57"/>
    </row>
    <row r="14" spans="1:7" x14ac:dyDescent="0.25">
      <c r="A14" s="57" t="s">
        <v>320</v>
      </c>
      <c r="B14" s="57"/>
      <c r="C14" s="94">
        <v>70</v>
      </c>
      <c r="D14" s="57"/>
      <c r="E14" s="57"/>
      <c r="F14" s="57"/>
      <c r="G14" s="57"/>
    </row>
    <row r="15" spans="1:7" x14ac:dyDescent="0.25">
      <c r="A15" s="57" t="s">
        <v>321</v>
      </c>
      <c r="B15" s="57"/>
      <c r="C15" s="94"/>
      <c r="D15" s="57"/>
      <c r="E15" s="57"/>
      <c r="F15" s="57"/>
      <c r="G15" s="57"/>
    </row>
    <row r="16" spans="1:7" x14ac:dyDescent="0.25">
      <c r="A16" s="57" t="s">
        <v>322</v>
      </c>
      <c r="B16" s="57"/>
      <c r="C16" s="94">
        <v>80</v>
      </c>
      <c r="D16" s="57"/>
      <c r="E16" s="57"/>
      <c r="F16" s="57"/>
      <c r="G16" s="57"/>
    </row>
    <row r="17" spans="1:3" x14ac:dyDescent="0.25">
      <c r="A17" s="57" t="s">
        <v>323</v>
      </c>
      <c r="B17" s="57"/>
      <c r="C17" s="94">
        <v>169.74</v>
      </c>
    </row>
    <row r="18" spans="1:3" x14ac:dyDescent="0.25">
      <c r="A18" s="57" t="s">
        <v>324</v>
      </c>
      <c r="B18" s="57"/>
      <c r="C18" s="94">
        <v>72.569999999999993</v>
      </c>
    </row>
    <row r="19" spans="1:3" x14ac:dyDescent="0.25">
      <c r="A19" s="57" t="s">
        <v>325</v>
      </c>
      <c r="B19" s="57"/>
      <c r="C19" s="94">
        <v>70</v>
      </c>
    </row>
    <row r="20" spans="1:3" x14ac:dyDescent="0.25">
      <c r="A20" s="57" t="s">
        <v>326</v>
      </c>
      <c r="B20" s="57"/>
      <c r="C20" s="94">
        <v>56</v>
      </c>
    </row>
    <row r="21" spans="1:3" x14ac:dyDescent="0.25">
      <c r="A21" s="57" t="s">
        <v>327</v>
      </c>
      <c r="B21" s="57"/>
      <c r="C21" s="94">
        <v>84.87</v>
      </c>
    </row>
    <row r="22" spans="1:3" s="57" customFormat="1" x14ac:dyDescent="0.25">
      <c r="C22" s="94">
        <v>65</v>
      </c>
    </row>
    <row r="23" spans="1:3" s="57" customFormat="1" x14ac:dyDescent="0.25">
      <c r="C23" s="94">
        <v>20</v>
      </c>
    </row>
    <row r="24" spans="1:3" s="57" customFormat="1" x14ac:dyDescent="0.25">
      <c r="C24" s="94">
        <v>20</v>
      </c>
    </row>
    <row r="25" spans="1:3" s="57" customFormat="1" x14ac:dyDescent="0.25">
      <c r="C25" s="94">
        <v>237.39</v>
      </c>
    </row>
    <row r="26" spans="1:3" s="57" customFormat="1" x14ac:dyDescent="0.25">
      <c r="C26" s="94">
        <v>329.64</v>
      </c>
    </row>
    <row r="27" spans="1:3" s="57" customFormat="1" x14ac:dyDescent="0.25">
      <c r="C27" s="94">
        <v>145.13999999999999</v>
      </c>
    </row>
    <row r="28" spans="1:3" x14ac:dyDescent="0.25">
      <c r="A28" s="57" t="s">
        <v>328</v>
      </c>
      <c r="B28" s="57"/>
      <c r="C28" s="94">
        <v>80</v>
      </c>
    </row>
    <row r="29" spans="1:3" s="57" customFormat="1" x14ac:dyDescent="0.25">
      <c r="C29" s="94">
        <v>130</v>
      </c>
    </row>
    <row r="30" spans="1:3" x14ac:dyDescent="0.25">
      <c r="A30" s="57" t="s">
        <v>177</v>
      </c>
      <c r="B30" s="57"/>
      <c r="C30" s="94">
        <f>SUM(C9:C29)</f>
        <v>2052.4299999999998</v>
      </c>
    </row>
  </sheetData>
  <mergeCells count="2">
    <mergeCell ref="A3:G3"/>
    <mergeCell ref="A4:G7"/>
  </mergeCells>
  <pageMargins left="0.7" right="0.7" top="0.75" bottom="0.75" header="0.3" footer="0.3"/>
  <pageSetup paperSize="9" orientation="portrait" horizontalDpi="4294967292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XFD1048576"/>
    </sheetView>
  </sheetViews>
  <sheetFormatPr defaultRowHeight="15" x14ac:dyDescent="0.25"/>
  <sheetData>
    <row r="1" spans="1:1" x14ac:dyDescent="0.25">
      <c r="A1" s="57">
        <v>195</v>
      </c>
    </row>
    <row r="2" spans="1:1" x14ac:dyDescent="0.25">
      <c r="A2" s="57">
        <v>57</v>
      </c>
    </row>
    <row r="3" spans="1:1" x14ac:dyDescent="0.25">
      <c r="A3" s="57">
        <v>19</v>
      </c>
    </row>
    <row r="4" spans="1:1" x14ac:dyDescent="0.25">
      <c r="A4" s="57">
        <v>20</v>
      </c>
    </row>
    <row r="5" spans="1:1" x14ac:dyDescent="0.25">
      <c r="A5" s="57">
        <v>336.71</v>
      </c>
    </row>
    <row r="6" spans="1:1" x14ac:dyDescent="0.25">
      <c r="A6" s="57">
        <v>65.03</v>
      </c>
    </row>
    <row r="7" spans="1:1" x14ac:dyDescent="0.25">
      <c r="A7" s="57">
        <v>520.29</v>
      </c>
    </row>
    <row r="8" spans="1:1" x14ac:dyDescent="0.25">
      <c r="A8" s="57">
        <v>160</v>
      </c>
    </row>
    <row r="9" spans="1:1" x14ac:dyDescent="0.25">
      <c r="A9" s="57">
        <v>37</v>
      </c>
    </row>
    <row r="10" spans="1:1" x14ac:dyDescent="0.25">
      <c r="A10" s="57">
        <v>70</v>
      </c>
    </row>
    <row r="11" spans="1:1" x14ac:dyDescent="0.25">
      <c r="A11" s="57">
        <v>149.87</v>
      </c>
    </row>
    <row r="12" spans="1:1" s="57" customFormat="1" x14ac:dyDescent="0.25">
      <c r="A12" s="57">
        <v>82.41</v>
      </c>
    </row>
    <row r="13" spans="1:1" x14ac:dyDescent="0.25">
      <c r="A13" s="57">
        <v>160</v>
      </c>
    </row>
    <row r="14" spans="1:1" x14ac:dyDescent="0.25">
      <c r="A14" s="57">
        <v>40</v>
      </c>
    </row>
    <row r="16" spans="1:1" x14ac:dyDescent="0.25">
      <c r="A16" s="57">
        <f>SUM(A1:A15)</f>
        <v>1912.3100000000002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showWhiteSpace="0" zoomScale="110" zoomScaleNormal="110" workbookViewId="0">
      <selection activeCell="I86" sqref="I86"/>
    </sheetView>
  </sheetViews>
  <sheetFormatPr defaultRowHeight="15" x14ac:dyDescent="0.25"/>
  <cols>
    <col min="1" max="1" width="3.7109375" style="114" customWidth="1"/>
    <col min="2" max="2" width="29.85546875" style="114" customWidth="1"/>
    <col min="3" max="3" width="9" style="114" customWidth="1"/>
    <col min="4" max="4" width="7.7109375" style="114" customWidth="1"/>
    <col min="5" max="5" width="9.42578125" style="114" customWidth="1"/>
    <col min="6" max="6" width="12.7109375" style="114" customWidth="1"/>
    <col min="7" max="7" width="4.140625" style="114" customWidth="1"/>
    <col min="8" max="8" width="12.42578125" style="114" customWidth="1"/>
    <col min="9" max="9" width="11" style="114" customWidth="1"/>
    <col min="10" max="16384" width="9.140625" style="114"/>
  </cols>
  <sheetData>
    <row r="1" spans="1:9" s="123" customFormat="1" ht="9.9499999999999993" customHeight="1" x14ac:dyDescent="0.25">
      <c r="A1" s="122"/>
      <c r="B1" s="122"/>
      <c r="G1" s="135" t="s">
        <v>501</v>
      </c>
      <c r="H1" s="135"/>
      <c r="I1" s="135"/>
    </row>
    <row r="2" spans="1:9" s="123" customFormat="1" ht="9.9499999999999993" customHeight="1" x14ac:dyDescent="0.25">
      <c r="A2" s="122"/>
      <c r="B2" s="122"/>
      <c r="G2" s="136" t="s">
        <v>371</v>
      </c>
      <c r="H2" s="136"/>
      <c r="I2" s="136"/>
    </row>
    <row r="3" spans="1:9" s="123" customFormat="1" ht="9.9499999999999993" customHeight="1" x14ac:dyDescent="0.25">
      <c r="A3" s="122"/>
      <c r="B3" s="122"/>
      <c r="G3" s="136" t="s">
        <v>372</v>
      </c>
      <c r="H3" s="136"/>
      <c r="I3" s="136"/>
    </row>
    <row r="4" spans="1:9" s="128" customFormat="1" ht="9.9499999999999993" customHeight="1" x14ac:dyDescent="0.25">
      <c r="A4" s="122"/>
      <c r="B4" s="122"/>
      <c r="G4" s="124"/>
      <c r="H4" s="124"/>
      <c r="I4" s="124"/>
    </row>
    <row r="5" spans="1:9" s="123" customFormat="1" ht="14.25" customHeight="1" x14ac:dyDescent="0.25">
      <c r="A5" s="122"/>
      <c r="B5" s="122"/>
      <c r="H5" s="124"/>
      <c r="I5" s="124"/>
    </row>
    <row r="6" spans="1:9" s="126" customFormat="1" ht="62.25" customHeight="1" x14ac:dyDescent="0.25">
      <c r="A6" s="125" t="s">
        <v>373</v>
      </c>
      <c r="B6" s="125" t="s">
        <v>32</v>
      </c>
      <c r="C6" s="125" t="s">
        <v>374</v>
      </c>
      <c r="D6" s="125" t="s">
        <v>375</v>
      </c>
      <c r="E6" s="125" t="s">
        <v>376</v>
      </c>
      <c r="F6" s="125" t="s">
        <v>377</v>
      </c>
      <c r="G6" s="125" t="s">
        <v>378</v>
      </c>
      <c r="H6" s="125" t="s">
        <v>379</v>
      </c>
      <c r="I6" s="125" t="s">
        <v>380</v>
      </c>
    </row>
    <row r="7" spans="1:9" s="117" customFormat="1" ht="30" customHeight="1" x14ac:dyDescent="0.25">
      <c r="A7" s="112">
        <v>1</v>
      </c>
      <c r="B7" s="112" t="s">
        <v>381</v>
      </c>
      <c r="C7" s="112" t="s">
        <v>382</v>
      </c>
      <c r="D7" s="112" t="s">
        <v>383</v>
      </c>
      <c r="E7" s="112">
        <v>25</v>
      </c>
      <c r="F7" s="112"/>
      <c r="G7" s="112"/>
      <c r="H7" s="116"/>
      <c r="I7" s="116">
        <f>E7*H7</f>
        <v>0</v>
      </c>
    </row>
    <row r="8" spans="1:9" s="117" customFormat="1" ht="30" customHeight="1" x14ac:dyDescent="0.2">
      <c r="A8" s="112">
        <v>2</v>
      </c>
      <c r="B8" s="129" t="s">
        <v>496</v>
      </c>
      <c r="C8" s="112" t="s">
        <v>399</v>
      </c>
      <c r="D8" s="112" t="s">
        <v>383</v>
      </c>
      <c r="E8" s="112">
        <v>20</v>
      </c>
      <c r="F8" s="112"/>
      <c r="G8" s="112"/>
      <c r="H8" s="116"/>
      <c r="I8" s="116">
        <f t="shared" ref="I8:I71" si="0">E8*H8</f>
        <v>0</v>
      </c>
    </row>
    <row r="9" spans="1:9" s="117" customFormat="1" ht="30" customHeight="1" x14ac:dyDescent="0.25">
      <c r="A9" s="111">
        <v>3</v>
      </c>
      <c r="B9" s="112" t="s">
        <v>384</v>
      </c>
      <c r="C9" s="112"/>
      <c r="D9" s="112" t="s">
        <v>383</v>
      </c>
      <c r="E9" s="112">
        <v>1</v>
      </c>
      <c r="F9" s="112"/>
      <c r="G9" s="112"/>
      <c r="H9" s="116"/>
      <c r="I9" s="116">
        <f t="shared" si="0"/>
        <v>0</v>
      </c>
    </row>
    <row r="10" spans="1:9" s="117" customFormat="1" ht="30" customHeight="1" x14ac:dyDescent="0.25">
      <c r="A10" s="112">
        <v>4</v>
      </c>
      <c r="B10" s="111" t="s">
        <v>385</v>
      </c>
      <c r="C10" s="112" t="s">
        <v>386</v>
      </c>
      <c r="D10" s="112" t="s">
        <v>387</v>
      </c>
      <c r="E10" s="112">
        <v>70</v>
      </c>
      <c r="F10" s="112"/>
      <c r="G10" s="112"/>
      <c r="H10" s="116"/>
      <c r="I10" s="116">
        <f t="shared" si="0"/>
        <v>0</v>
      </c>
    </row>
    <row r="11" spans="1:9" s="117" customFormat="1" ht="30" customHeight="1" x14ac:dyDescent="0.25">
      <c r="A11" s="112">
        <v>5</v>
      </c>
      <c r="B11" s="112" t="s">
        <v>388</v>
      </c>
      <c r="C11" s="112" t="s">
        <v>389</v>
      </c>
      <c r="D11" s="112" t="s">
        <v>387</v>
      </c>
      <c r="E11" s="112">
        <v>50</v>
      </c>
      <c r="F11" s="112"/>
      <c r="G11" s="112"/>
      <c r="H11" s="116"/>
      <c r="I11" s="116">
        <f t="shared" si="0"/>
        <v>0</v>
      </c>
    </row>
    <row r="12" spans="1:9" s="117" customFormat="1" ht="30" customHeight="1" x14ac:dyDescent="0.25">
      <c r="A12" s="111">
        <v>6</v>
      </c>
      <c r="B12" s="111" t="s">
        <v>395</v>
      </c>
      <c r="C12" s="112" t="s">
        <v>390</v>
      </c>
      <c r="D12" s="112" t="s">
        <v>383</v>
      </c>
      <c r="E12" s="112">
        <v>8</v>
      </c>
      <c r="F12" s="112"/>
      <c r="G12" s="112"/>
      <c r="H12" s="116"/>
      <c r="I12" s="116">
        <f t="shared" si="0"/>
        <v>0</v>
      </c>
    </row>
    <row r="13" spans="1:9" s="117" customFormat="1" ht="42.75" customHeight="1" x14ac:dyDescent="0.25">
      <c r="A13" s="112">
        <v>7</v>
      </c>
      <c r="B13" s="111" t="s">
        <v>391</v>
      </c>
      <c r="C13" s="112" t="s">
        <v>392</v>
      </c>
      <c r="D13" s="112" t="s">
        <v>383</v>
      </c>
      <c r="E13" s="112">
        <v>5</v>
      </c>
      <c r="F13" s="112"/>
      <c r="G13" s="112"/>
      <c r="H13" s="116"/>
      <c r="I13" s="116">
        <f t="shared" si="0"/>
        <v>0</v>
      </c>
    </row>
    <row r="14" spans="1:9" s="117" customFormat="1" ht="30" customHeight="1" x14ac:dyDescent="0.25">
      <c r="A14" s="112">
        <v>8</v>
      </c>
      <c r="B14" s="111" t="s">
        <v>393</v>
      </c>
      <c r="C14" s="112" t="s">
        <v>390</v>
      </c>
      <c r="D14" s="112" t="s">
        <v>383</v>
      </c>
      <c r="E14" s="112">
        <v>5</v>
      </c>
      <c r="F14" s="112"/>
      <c r="G14" s="112"/>
      <c r="H14" s="116"/>
      <c r="I14" s="116">
        <f t="shared" si="0"/>
        <v>0</v>
      </c>
    </row>
    <row r="15" spans="1:9" s="117" customFormat="1" ht="30" customHeight="1" x14ac:dyDescent="0.25">
      <c r="A15" s="111">
        <v>9</v>
      </c>
      <c r="B15" s="111" t="s">
        <v>394</v>
      </c>
      <c r="C15" s="112" t="s">
        <v>390</v>
      </c>
      <c r="D15" s="112" t="s">
        <v>383</v>
      </c>
      <c r="E15" s="112">
        <v>25</v>
      </c>
      <c r="F15" s="112"/>
      <c r="G15" s="112"/>
      <c r="H15" s="116"/>
      <c r="I15" s="116">
        <f t="shared" si="0"/>
        <v>0</v>
      </c>
    </row>
    <row r="16" spans="1:9" s="117" customFormat="1" ht="30" customHeight="1" x14ac:dyDescent="0.25">
      <c r="A16" s="112">
        <v>10</v>
      </c>
      <c r="B16" s="111" t="s">
        <v>396</v>
      </c>
      <c r="C16" s="112" t="s">
        <v>390</v>
      </c>
      <c r="D16" s="112" t="s">
        <v>383</v>
      </c>
      <c r="E16" s="112">
        <v>17</v>
      </c>
      <c r="F16" s="112"/>
      <c r="G16" s="112"/>
      <c r="H16" s="116"/>
      <c r="I16" s="116">
        <f t="shared" si="0"/>
        <v>0</v>
      </c>
    </row>
    <row r="17" spans="1:9" s="117" customFormat="1" ht="30" customHeight="1" x14ac:dyDescent="0.25">
      <c r="A17" s="112">
        <v>11</v>
      </c>
      <c r="B17" s="111" t="s">
        <v>397</v>
      </c>
      <c r="C17" s="112" t="s">
        <v>390</v>
      </c>
      <c r="D17" s="112" t="s">
        <v>383</v>
      </c>
      <c r="E17" s="112">
        <v>2</v>
      </c>
      <c r="F17" s="112"/>
      <c r="G17" s="112"/>
      <c r="H17" s="116"/>
      <c r="I17" s="116">
        <f t="shared" si="0"/>
        <v>0</v>
      </c>
    </row>
    <row r="18" spans="1:9" s="117" customFormat="1" ht="30" customHeight="1" x14ac:dyDescent="0.25">
      <c r="A18" s="111">
        <v>12</v>
      </c>
      <c r="B18" s="111" t="s">
        <v>398</v>
      </c>
      <c r="C18" s="112" t="s">
        <v>399</v>
      </c>
      <c r="D18" s="112" t="s">
        <v>383</v>
      </c>
      <c r="E18" s="112">
        <v>15</v>
      </c>
      <c r="F18" s="112"/>
      <c r="G18" s="112"/>
      <c r="H18" s="116"/>
      <c r="I18" s="116">
        <f t="shared" si="0"/>
        <v>0</v>
      </c>
    </row>
    <row r="19" spans="1:9" s="117" customFormat="1" ht="30" customHeight="1" x14ac:dyDescent="0.25">
      <c r="A19" s="112">
        <v>13</v>
      </c>
      <c r="B19" s="112" t="s">
        <v>400</v>
      </c>
      <c r="C19" s="112" t="s">
        <v>401</v>
      </c>
      <c r="D19" s="112" t="s">
        <v>383</v>
      </c>
      <c r="E19" s="112">
        <v>50</v>
      </c>
      <c r="F19" s="112"/>
      <c r="G19" s="112"/>
      <c r="H19" s="116"/>
      <c r="I19" s="116">
        <f t="shared" si="0"/>
        <v>0</v>
      </c>
    </row>
    <row r="20" spans="1:9" s="117" customFormat="1" ht="38.25" x14ac:dyDescent="0.25">
      <c r="A20" s="112">
        <v>14</v>
      </c>
      <c r="B20" s="111" t="s">
        <v>497</v>
      </c>
      <c r="C20" s="112" t="s">
        <v>402</v>
      </c>
      <c r="D20" s="112" t="s">
        <v>383</v>
      </c>
      <c r="E20" s="112">
        <v>450</v>
      </c>
      <c r="F20" s="112"/>
      <c r="G20" s="112"/>
      <c r="H20" s="116"/>
      <c r="I20" s="116">
        <f t="shared" si="0"/>
        <v>0</v>
      </c>
    </row>
    <row r="21" spans="1:9" s="117" customFormat="1" ht="30" customHeight="1" x14ac:dyDescent="0.25">
      <c r="A21" s="111">
        <v>15</v>
      </c>
      <c r="B21" s="112" t="s">
        <v>403</v>
      </c>
      <c r="C21" s="112" t="s">
        <v>404</v>
      </c>
      <c r="D21" s="112" t="s">
        <v>383</v>
      </c>
      <c r="E21" s="112">
        <v>10</v>
      </c>
      <c r="F21" s="112"/>
      <c r="G21" s="112"/>
      <c r="H21" s="116"/>
      <c r="I21" s="116">
        <f t="shared" si="0"/>
        <v>0</v>
      </c>
    </row>
    <row r="22" spans="1:9" s="117" customFormat="1" ht="30" customHeight="1" x14ac:dyDescent="0.25">
      <c r="A22" s="112">
        <v>16</v>
      </c>
      <c r="B22" s="112" t="s">
        <v>405</v>
      </c>
      <c r="C22" s="112" t="s">
        <v>382</v>
      </c>
      <c r="D22" s="112" t="s">
        <v>383</v>
      </c>
      <c r="E22" s="112">
        <v>10</v>
      </c>
      <c r="F22" s="112"/>
      <c r="G22" s="112"/>
      <c r="H22" s="116"/>
      <c r="I22" s="116">
        <f t="shared" si="0"/>
        <v>0</v>
      </c>
    </row>
    <row r="23" spans="1:9" s="117" customFormat="1" ht="30" customHeight="1" x14ac:dyDescent="0.25">
      <c r="A23" s="112">
        <v>17</v>
      </c>
      <c r="B23" s="111" t="s">
        <v>406</v>
      </c>
      <c r="C23" s="112" t="s">
        <v>390</v>
      </c>
      <c r="D23" s="112" t="s">
        <v>383</v>
      </c>
      <c r="E23" s="112">
        <v>5</v>
      </c>
      <c r="F23" s="112"/>
      <c r="G23" s="112"/>
      <c r="H23" s="116"/>
      <c r="I23" s="116">
        <f t="shared" si="0"/>
        <v>0</v>
      </c>
    </row>
    <row r="24" spans="1:9" s="117" customFormat="1" ht="30" customHeight="1" x14ac:dyDescent="0.25">
      <c r="A24" s="111">
        <v>18</v>
      </c>
      <c r="B24" s="112" t="s">
        <v>407</v>
      </c>
      <c r="C24" s="112" t="s">
        <v>408</v>
      </c>
      <c r="D24" s="112" t="s">
        <v>383</v>
      </c>
      <c r="E24" s="112">
        <v>40</v>
      </c>
      <c r="F24" s="112"/>
      <c r="G24" s="112"/>
      <c r="H24" s="116"/>
      <c r="I24" s="116">
        <f t="shared" si="0"/>
        <v>0</v>
      </c>
    </row>
    <row r="25" spans="1:9" s="117" customFormat="1" ht="30" customHeight="1" x14ac:dyDescent="0.25">
      <c r="A25" s="112">
        <v>19</v>
      </c>
      <c r="B25" s="112" t="s">
        <v>407</v>
      </c>
      <c r="C25" s="112" t="s">
        <v>409</v>
      </c>
      <c r="D25" s="112" t="s">
        <v>383</v>
      </c>
      <c r="E25" s="112">
        <v>20</v>
      </c>
      <c r="F25" s="112"/>
      <c r="G25" s="112"/>
      <c r="H25" s="116"/>
      <c r="I25" s="116">
        <f t="shared" si="0"/>
        <v>0</v>
      </c>
    </row>
    <row r="26" spans="1:9" s="117" customFormat="1" ht="30" customHeight="1" x14ac:dyDescent="0.25">
      <c r="A26" s="112">
        <v>20</v>
      </c>
      <c r="B26" s="111" t="s">
        <v>410</v>
      </c>
      <c r="C26" s="112" t="s">
        <v>411</v>
      </c>
      <c r="D26" s="112" t="s">
        <v>383</v>
      </c>
      <c r="E26" s="112">
        <v>20</v>
      </c>
      <c r="F26" s="112"/>
      <c r="G26" s="112"/>
      <c r="H26" s="116"/>
      <c r="I26" s="116">
        <f t="shared" si="0"/>
        <v>0</v>
      </c>
    </row>
    <row r="27" spans="1:9" s="117" customFormat="1" ht="30" customHeight="1" x14ac:dyDescent="0.25">
      <c r="A27" s="111">
        <v>21</v>
      </c>
      <c r="B27" s="111" t="s">
        <v>494</v>
      </c>
      <c r="C27" s="112" t="s">
        <v>495</v>
      </c>
      <c r="D27" s="112" t="s">
        <v>383</v>
      </c>
      <c r="E27" s="112">
        <v>20</v>
      </c>
      <c r="F27" s="112"/>
      <c r="G27" s="112"/>
      <c r="H27" s="116"/>
      <c r="I27" s="116">
        <f t="shared" si="0"/>
        <v>0</v>
      </c>
    </row>
    <row r="28" spans="1:9" s="117" customFormat="1" ht="30" customHeight="1" x14ac:dyDescent="0.25">
      <c r="A28" s="112">
        <v>22</v>
      </c>
      <c r="B28" s="112" t="s">
        <v>412</v>
      </c>
      <c r="C28" s="112" t="s">
        <v>413</v>
      </c>
      <c r="D28" s="112" t="s">
        <v>383</v>
      </c>
      <c r="E28" s="112">
        <v>6</v>
      </c>
      <c r="F28" s="112"/>
      <c r="G28" s="112"/>
      <c r="H28" s="116"/>
      <c r="I28" s="116">
        <f t="shared" si="0"/>
        <v>0</v>
      </c>
    </row>
    <row r="29" spans="1:9" s="117" customFormat="1" ht="30" customHeight="1" x14ac:dyDescent="0.25">
      <c r="A29" s="112">
        <v>23</v>
      </c>
      <c r="B29" s="111" t="s">
        <v>414</v>
      </c>
      <c r="C29" s="112" t="s">
        <v>382</v>
      </c>
      <c r="D29" s="112" t="s">
        <v>383</v>
      </c>
      <c r="E29" s="112">
        <v>2</v>
      </c>
      <c r="F29" s="112"/>
      <c r="G29" s="112"/>
      <c r="H29" s="116"/>
      <c r="I29" s="116">
        <f t="shared" si="0"/>
        <v>0</v>
      </c>
    </row>
    <row r="30" spans="1:9" s="117" customFormat="1" ht="30" customHeight="1" x14ac:dyDescent="0.25">
      <c r="A30" s="111">
        <v>24</v>
      </c>
      <c r="B30" s="111" t="s">
        <v>415</v>
      </c>
      <c r="C30" s="111" t="s">
        <v>416</v>
      </c>
      <c r="D30" s="111" t="s">
        <v>383</v>
      </c>
      <c r="E30" s="111">
        <v>10</v>
      </c>
      <c r="F30" s="111"/>
      <c r="G30" s="111"/>
      <c r="H30" s="118"/>
      <c r="I30" s="116">
        <f t="shared" si="0"/>
        <v>0</v>
      </c>
    </row>
    <row r="31" spans="1:9" s="117" customFormat="1" ht="30" customHeight="1" x14ac:dyDescent="0.25">
      <c r="A31" s="112">
        <v>25</v>
      </c>
      <c r="B31" s="111" t="s">
        <v>417</v>
      </c>
      <c r="C31" s="112" t="s">
        <v>418</v>
      </c>
      <c r="D31" s="112" t="s">
        <v>383</v>
      </c>
      <c r="E31" s="112">
        <v>5</v>
      </c>
      <c r="F31" s="112"/>
      <c r="G31" s="112"/>
      <c r="H31" s="116"/>
      <c r="I31" s="116">
        <f t="shared" si="0"/>
        <v>0</v>
      </c>
    </row>
    <row r="32" spans="1:9" s="117" customFormat="1" ht="30" customHeight="1" x14ac:dyDescent="0.25">
      <c r="A32" s="112">
        <v>26</v>
      </c>
      <c r="B32" s="111" t="s">
        <v>419</v>
      </c>
      <c r="C32" s="111" t="s">
        <v>420</v>
      </c>
      <c r="D32" s="112" t="s">
        <v>421</v>
      </c>
      <c r="E32" s="112">
        <v>150</v>
      </c>
      <c r="F32" s="112"/>
      <c r="G32" s="112"/>
      <c r="H32" s="116"/>
      <c r="I32" s="116">
        <f t="shared" si="0"/>
        <v>0</v>
      </c>
    </row>
    <row r="33" spans="1:9" s="117" customFormat="1" ht="30" customHeight="1" x14ac:dyDescent="0.25">
      <c r="A33" s="111">
        <v>27</v>
      </c>
      <c r="B33" s="111" t="s">
        <v>422</v>
      </c>
      <c r="C33" s="112" t="s">
        <v>382</v>
      </c>
      <c r="D33" s="112" t="s">
        <v>383</v>
      </c>
      <c r="E33" s="112">
        <v>1</v>
      </c>
      <c r="F33" s="112"/>
      <c r="G33" s="112"/>
      <c r="H33" s="116"/>
      <c r="I33" s="116">
        <f t="shared" si="0"/>
        <v>0</v>
      </c>
    </row>
    <row r="34" spans="1:9" s="117" customFormat="1" ht="30" customHeight="1" x14ac:dyDescent="0.25">
      <c r="A34" s="112">
        <v>28</v>
      </c>
      <c r="B34" s="111" t="s">
        <v>423</v>
      </c>
      <c r="C34" s="112" t="s">
        <v>424</v>
      </c>
      <c r="D34" s="112" t="s">
        <v>383</v>
      </c>
      <c r="E34" s="112">
        <v>3</v>
      </c>
      <c r="F34" s="112"/>
      <c r="G34" s="112"/>
      <c r="H34" s="116"/>
      <c r="I34" s="116">
        <f t="shared" si="0"/>
        <v>0</v>
      </c>
    </row>
    <row r="35" spans="1:9" s="117" customFormat="1" ht="30" customHeight="1" x14ac:dyDescent="0.25">
      <c r="A35" s="112">
        <v>29</v>
      </c>
      <c r="B35" s="112" t="s">
        <v>425</v>
      </c>
      <c r="C35" s="112" t="s">
        <v>413</v>
      </c>
      <c r="D35" s="112" t="s">
        <v>383</v>
      </c>
      <c r="E35" s="112">
        <v>8</v>
      </c>
      <c r="F35" s="112"/>
      <c r="G35" s="112"/>
      <c r="H35" s="116"/>
      <c r="I35" s="116">
        <f t="shared" si="0"/>
        <v>0</v>
      </c>
    </row>
    <row r="36" spans="1:9" s="117" customFormat="1" ht="30" customHeight="1" x14ac:dyDescent="0.25">
      <c r="A36" s="111">
        <v>30</v>
      </c>
      <c r="B36" s="112" t="s">
        <v>425</v>
      </c>
      <c r="C36" s="112" t="s">
        <v>426</v>
      </c>
      <c r="D36" s="112" t="s">
        <v>383</v>
      </c>
      <c r="E36" s="112">
        <v>4</v>
      </c>
      <c r="F36" s="112"/>
      <c r="G36" s="112"/>
      <c r="H36" s="116"/>
      <c r="I36" s="116">
        <f t="shared" si="0"/>
        <v>0</v>
      </c>
    </row>
    <row r="37" spans="1:9" s="117" customFormat="1" ht="30" customHeight="1" x14ac:dyDescent="0.25">
      <c r="A37" s="112">
        <v>31</v>
      </c>
      <c r="B37" s="111" t="s">
        <v>427</v>
      </c>
      <c r="C37" s="112" t="s">
        <v>382</v>
      </c>
      <c r="D37" s="112" t="s">
        <v>383</v>
      </c>
      <c r="E37" s="112">
        <v>20</v>
      </c>
      <c r="F37" s="112"/>
      <c r="G37" s="112"/>
      <c r="H37" s="116"/>
      <c r="I37" s="116">
        <f t="shared" si="0"/>
        <v>0</v>
      </c>
    </row>
    <row r="38" spans="1:9" s="117" customFormat="1" ht="30" customHeight="1" x14ac:dyDescent="0.25">
      <c r="A38" s="112">
        <v>32</v>
      </c>
      <c r="B38" s="111" t="s">
        <v>428</v>
      </c>
      <c r="C38" s="112" t="s">
        <v>413</v>
      </c>
      <c r="D38" s="112" t="s">
        <v>383</v>
      </c>
      <c r="E38" s="112">
        <v>13</v>
      </c>
      <c r="F38" s="112"/>
      <c r="G38" s="112"/>
      <c r="H38" s="116"/>
      <c r="I38" s="116">
        <f t="shared" si="0"/>
        <v>0</v>
      </c>
    </row>
    <row r="39" spans="1:9" s="117" customFormat="1" ht="30" customHeight="1" x14ac:dyDescent="0.25">
      <c r="A39" s="111">
        <v>33</v>
      </c>
      <c r="B39" s="111" t="s">
        <v>429</v>
      </c>
      <c r="C39" s="112" t="s">
        <v>413</v>
      </c>
      <c r="D39" s="112" t="s">
        <v>383</v>
      </c>
      <c r="E39" s="112">
        <v>10</v>
      </c>
      <c r="F39" s="112"/>
      <c r="G39" s="112"/>
      <c r="H39" s="116"/>
      <c r="I39" s="116">
        <f t="shared" si="0"/>
        <v>0</v>
      </c>
    </row>
    <row r="40" spans="1:9" s="117" customFormat="1" ht="30" customHeight="1" x14ac:dyDescent="0.25">
      <c r="A40" s="112">
        <v>34</v>
      </c>
      <c r="B40" s="111" t="s">
        <v>430</v>
      </c>
      <c r="C40" s="112" t="s">
        <v>382</v>
      </c>
      <c r="D40" s="112" t="s">
        <v>383</v>
      </c>
      <c r="E40" s="112">
        <v>10</v>
      </c>
      <c r="F40" s="112"/>
      <c r="G40" s="112"/>
      <c r="H40" s="116"/>
      <c r="I40" s="116">
        <f t="shared" si="0"/>
        <v>0</v>
      </c>
    </row>
    <row r="41" spans="1:9" s="117" customFormat="1" ht="45.75" customHeight="1" x14ac:dyDescent="0.25">
      <c r="A41" s="112">
        <v>35</v>
      </c>
      <c r="B41" s="111" t="s">
        <v>431</v>
      </c>
      <c r="C41" s="112" t="s">
        <v>432</v>
      </c>
      <c r="D41" s="112" t="s">
        <v>383</v>
      </c>
      <c r="E41" s="112">
        <v>3</v>
      </c>
      <c r="F41" s="112"/>
      <c r="G41" s="112"/>
      <c r="H41" s="116"/>
      <c r="I41" s="116">
        <f t="shared" si="0"/>
        <v>0</v>
      </c>
    </row>
    <row r="42" spans="1:9" s="117" customFormat="1" ht="33.75" customHeight="1" x14ac:dyDescent="0.25">
      <c r="A42" s="111">
        <v>36</v>
      </c>
      <c r="B42" s="111" t="s">
        <v>433</v>
      </c>
      <c r="C42" s="112" t="s">
        <v>434</v>
      </c>
      <c r="D42" s="112" t="s">
        <v>383</v>
      </c>
      <c r="E42" s="112">
        <v>20</v>
      </c>
      <c r="F42" s="112"/>
      <c r="G42" s="112"/>
      <c r="H42" s="116"/>
      <c r="I42" s="116">
        <f t="shared" si="0"/>
        <v>0</v>
      </c>
    </row>
    <row r="43" spans="1:9" s="117" customFormat="1" ht="30" customHeight="1" x14ac:dyDescent="0.25">
      <c r="A43" s="112">
        <v>37</v>
      </c>
      <c r="B43" s="111" t="s">
        <v>435</v>
      </c>
      <c r="C43" s="112" t="s">
        <v>382</v>
      </c>
      <c r="D43" s="112" t="s">
        <v>383</v>
      </c>
      <c r="E43" s="112">
        <v>4</v>
      </c>
      <c r="F43" s="112"/>
      <c r="G43" s="112"/>
      <c r="H43" s="116"/>
      <c r="I43" s="116">
        <f t="shared" si="0"/>
        <v>0</v>
      </c>
    </row>
    <row r="44" spans="1:9" s="117" customFormat="1" ht="30" customHeight="1" x14ac:dyDescent="0.25">
      <c r="A44" s="112">
        <v>38</v>
      </c>
      <c r="B44" s="112" t="s">
        <v>436</v>
      </c>
      <c r="C44" s="112" t="s">
        <v>413</v>
      </c>
      <c r="D44" s="112" t="s">
        <v>383</v>
      </c>
      <c r="E44" s="112">
        <v>4</v>
      </c>
      <c r="F44" s="112"/>
      <c r="G44" s="112"/>
      <c r="H44" s="116"/>
      <c r="I44" s="116">
        <f t="shared" si="0"/>
        <v>0</v>
      </c>
    </row>
    <row r="45" spans="1:9" s="117" customFormat="1" ht="30" customHeight="1" x14ac:dyDescent="0.25">
      <c r="A45" s="111">
        <v>39</v>
      </c>
      <c r="B45" s="112" t="s">
        <v>436</v>
      </c>
      <c r="C45" s="112" t="s">
        <v>399</v>
      </c>
      <c r="D45" s="112" t="s">
        <v>383</v>
      </c>
      <c r="E45" s="112">
        <v>70</v>
      </c>
      <c r="F45" s="112"/>
      <c r="G45" s="112"/>
      <c r="H45" s="116"/>
      <c r="I45" s="116">
        <f t="shared" si="0"/>
        <v>0</v>
      </c>
    </row>
    <row r="46" spans="1:9" s="117" customFormat="1" ht="30" customHeight="1" x14ac:dyDescent="0.25">
      <c r="A46" s="112">
        <v>40</v>
      </c>
      <c r="B46" s="111" t="s">
        <v>437</v>
      </c>
      <c r="C46" s="112" t="s">
        <v>438</v>
      </c>
      <c r="D46" s="112" t="s">
        <v>383</v>
      </c>
      <c r="E46" s="112">
        <v>3</v>
      </c>
      <c r="F46" s="112"/>
      <c r="G46" s="112"/>
      <c r="H46" s="116"/>
      <c r="I46" s="116">
        <f t="shared" si="0"/>
        <v>0</v>
      </c>
    </row>
    <row r="47" spans="1:9" s="117" customFormat="1" ht="30" customHeight="1" x14ac:dyDescent="0.25">
      <c r="A47" s="112">
        <v>41</v>
      </c>
      <c r="B47" s="111" t="s">
        <v>439</v>
      </c>
      <c r="C47" s="112" t="s">
        <v>382</v>
      </c>
      <c r="D47" s="112" t="s">
        <v>383</v>
      </c>
      <c r="E47" s="112">
        <v>40</v>
      </c>
      <c r="F47" s="112"/>
      <c r="G47" s="112"/>
      <c r="H47" s="116"/>
      <c r="I47" s="116">
        <f t="shared" si="0"/>
        <v>0</v>
      </c>
    </row>
    <row r="48" spans="1:9" s="117" customFormat="1" ht="30" customHeight="1" x14ac:dyDescent="0.25">
      <c r="A48" s="111">
        <v>42</v>
      </c>
      <c r="B48" s="111" t="s">
        <v>440</v>
      </c>
      <c r="C48" s="111" t="s">
        <v>441</v>
      </c>
      <c r="D48" s="112" t="s">
        <v>421</v>
      </c>
      <c r="E48" s="112">
        <v>30</v>
      </c>
      <c r="F48" s="112"/>
      <c r="G48" s="112"/>
      <c r="H48" s="116"/>
      <c r="I48" s="116">
        <f t="shared" si="0"/>
        <v>0</v>
      </c>
    </row>
    <row r="49" spans="1:9" s="117" customFormat="1" ht="30" customHeight="1" x14ac:dyDescent="0.25">
      <c r="A49" s="112">
        <v>43</v>
      </c>
      <c r="B49" s="111" t="s">
        <v>442</v>
      </c>
      <c r="C49" s="111" t="s">
        <v>443</v>
      </c>
      <c r="D49" s="112" t="s">
        <v>383</v>
      </c>
      <c r="E49" s="112">
        <v>3</v>
      </c>
      <c r="F49" s="112"/>
      <c r="G49" s="112"/>
      <c r="H49" s="116"/>
      <c r="I49" s="116">
        <f t="shared" si="0"/>
        <v>0</v>
      </c>
    </row>
    <row r="50" spans="1:9" s="117" customFormat="1" ht="30" customHeight="1" x14ac:dyDescent="0.25">
      <c r="A50" s="112">
        <v>44</v>
      </c>
      <c r="B50" s="112" t="s">
        <v>444</v>
      </c>
      <c r="C50" s="112" t="s">
        <v>438</v>
      </c>
      <c r="D50" s="112" t="s">
        <v>383</v>
      </c>
      <c r="E50" s="112">
        <v>40</v>
      </c>
      <c r="F50" s="112"/>
      <c r="G50" s="112"/>
      <c r="H50" s="116"/>
      <c r="I50" s="116">
        <f t="shared" si="0"/>
        <v>0</v>
      </c>
    </row>
    <row r="51" spans="1:9" s="117" customFormat="1" ht="30" customHeight="1" x14ac:dyDescent="0.25">
      <c r="A51" s="111">
        <v>45</v>
      </c>
      <c r="B51" s="111" t="s">
        <v>445</v>
      </c>
      <c r="C51" s="112" t="s">
        <v>382</v>
      </c>
      <c r="D51" s="112" t="s">
        <v>383</v>
      </c>
      <c r="E51" s="112">
        <v>20</v>
      </c>
      <c r="F51" s="112"/>
      <c r="G51" s="112"/>
      <c r="H51" s="116"/>
      <c r="I51" s="116">
        <f t="shared" si="0"/>
        <v>0</v>
      </c>
    </row>
    <row r="52" spans="1:9" s="117" customFormat="1" ht="30" customHeight="1" x14ac:dyDescent="0.25">
      <c r="A52" s="112">
        <v>46</v>
      </c>
      <c r="B52" s="111" t="s">
        <v>446</v>
      </c>
      <c r="C52" s="112" t="s">
        <v>447</v>
      </c>
      <c r="D52" s="112" t="s">
        <v>383</v>
      </c>
      <c r="E52" s="112">
        <v>3</v>
      </c>
      <c r="F52" s="112"/>
      <c r="G52" s="112"/>
      <c r="H52" s="116"/>
      <c r="I52" s="116">
        <f t="shared" si="0"/>
        <v>0</v>
      </c>
    </row>
    <row r="53" spans="1:9" s="117" customFormat="1" ht="30" customHeight="1" x14ac:dyDescent="0.25">
      <c r="A53" s="112">
        <v>47</v>
      </c>
      <c r="B53" s="111" t="s">
        <v>492</v>
      </c>
      <c r="C53" s="112" t="s">
        <v>448</v>
      </c>
      <c r="D53" s="112" t="s">
        <v>383</v>
      </c>
      <c r="E53" s="112">
        <v>4</v>
      </c>
      <c r="F53" s="112"/>
      <c r="G53" s="112"/>
      <c r="H53" s="116"/>
      <c r="I53" s="116">
        <f t="shared" si="0"/>
        <v>0</v>
      </c>
    </row>
    <row r="54" spans="1:9" s="117" customFormat="1" ht="30" customHeight="1" x14ac:dyDescent="0.25">
      <c r="A54" s="111">
        <v>48</v>
      </c>
      <c r="B54" s="112" t="s">
        <v>449</v>
      </c>
      <c r="C54" s="112" t="s">
        <v>416</v>
      </c>
      <c r="D54" s="112" t="s">
        <v>383</v>
      </c>
      <c r="E54" s="112">
        <v>90</v>
      </c>
      <c r="F54" s="112"/>
      <c r="G54" s="112"/>
      <c r="H54" s="116"/>
      <c r="I54" s="116">
        <f t="shared" si="0"/>
        <v>0</v>
      </c>
    </row>
    <row r="55" spans="1:9" s="117" customFormat="1" ht="30" customHeight="1" x14ac:dyDescent="0.25">
      <c r="A55" s="112">
        <v>49</v>
      </c>
      <c r="B55" s="111" t="s">
        <v>450</v>
      </c>
      <c r="C55" s="112" t="s">
        <v>451</v>
      </c>
      <c r="D55" s="112" t="s">
        <v>383</v>
      </c>
      <c r="E55" s="112">
        <v>20</v>
      </c>
      <c r="F55" s="112"/>
      <c r="G55" s="112"/>
      <c r="H55" s="116"/>
      <c r="I55" s="116">
        <f t="shared" si="0"/>
        <v>0</v>
      </c>
    </row>
    <row r="56" spans="1:9" s="117" customFormat="1" ht="30" customHeight="1" x14ac:dyDescent="0.25">
      <c r="A56" s="112">
        <v>50</v>
      </c>
      <c r="B56" s="111" t="s">
        <v>452</v>
      </c>
      <c r="C56" s="112" t="s">
        <v>390</v>
      </c>
      <c r="D56" s="112" t="s">
        <v>383</v>
      </c>
      <c r="E56" s="112">
        <v>3</v>
      </c>
      <c r="F56" s="112"/>
      <c r="G56" s="112"/>
      <c r="H56" s="116"/>
      <c r="I56" s="116">
        <f t="shared" si="0"/>
        <v>0</v>
      </c>
    </row>
    <row r="57" spans="1:9" s="117" customFormat="1" ht="30" customHeight="1" x14ac:dyDescent="0.25">
      <c r="A57" s="111">
        <v>51</v>
      </c>
      <c r="B57" s="112" t="s">
        <v>453</v>
      </c>
      <c r="C57" s="112" t="s">
        <v>454</v>
      </c>
      <c r="D57" s="112" t="s">
        <v>387</v>
      </c>
      <c r="E57" s="112">
        <v>120</v>
      </c>
      <c r="F57" s="112"/>
      <c r="G57" s="112"/>
      <c r="H57" s="116"/>
      <c r="I57" s="116">
        <f t="shared" si="0"/>
        <v>0</v>
      </c>
    </row>
    <row r="58" spans="1:9" s="117" customFormat="1" ht="30" customHeight="1" x14ac:dyDescent="0.25">
      <c r="A58" s="112">
        <v>52</v>
      </c>
      <c r="B58" s="111" t="s">
        <v>455</v>
      </c>
      <c r="C58" s="112" t="s">
        <v>456</v>
      </c>
      <c r="D58" s="112" t="s">
        <v>383</v>
      </c>
      <c r="E58" s="112">
        <v>3</v>
      </c>
      <c r="F58" s="112"/>
      <c r="G58" s="112"/>
      <c r="H58" s="116"/>
      <c r="I58" s="116">
        <f t="shared" si="0"/>
        <v>0</v>
      </c>
    </row>
    <row r="59" spans="1:9" s="117" customFormat="1" ht="30" customHeight="1" x14ac:dyDescent="0.25">
      <c r="A59" s="112">
        <v>53</v>
      </c>
      <c r="B59" s="111" t="s">
        <v>457</v>
      </c>
      <c r="C59" s="112" t="s">
        <v>432</v>
      </c>
      <c r="D59" s="112" t="s">
        <v>383</v>
      </c>
      <c r="E59" s="112">
        <v>6</v>
      </c>
      <c r="F59" s="112"/>
      <c r="G59" s="112"/>
      <c r="H59" s="116"/>
      <c r="I59" s="116">
        <f t="shared" si="0"/>
        <v>0</v>
      </c>
    </row>
    <row r="60" spans="1:9" s="117" customFormat="1" ht="30" customHeight="1" x14ac:dyDescent="0.25">
      <c r="A60" s="111">
        <v>54</v>
      </c>
      <c r="B60" s="111" t="s">
        <v>458</v>
      </c>
      <c r="C60" s="112" t="s">
        <v>434</v>
      </c>
      <c r="D60" s="112" t="s">
        <v>383</v>
      </c>
      <c r="E60" s="112">
        <v>3</v>
      </c>
      <c r="F60" s="112"/>
      <c r="G60" s="112"/>
      <c r="H60" s="116"/>
      <c r="I60" s="116">
        <f t="shared" si="0"/>
        <v>0</v>
      </c>
    </row>
    <row r="61" spans="1:9" s="117" customFormat="1" ht="30" customHeight="1" x14ac:dyDescent="0.25">
      <c r="A61" s="112">
        <v>55</v>
      </c>
      <c r="B61" s="111" t="s">
        <v>459</v>
      </c>
      <c r="C61" s="112" t="s">
        <v>460</v>
      </c>
      <c r="D61" s="112" t="s">
        <v>387</v>
      </c>
      <c r="E61" s="112">
        <v>15</v>
      </c>
      <c r="F61" s="112"/>
      <c r="G61" s="112"/>
      <c r="H61" s="116"/>
      <c r="I61" s="116">
        <f t="shared" si="0"/>
        <v>0</v>
      </c>
    </row>
    <row r="62" spans="1:9" s="117" customFormat="1" ht="30" customHeight="1" x14ac:dyDescent="0.25">
      <c r="A62" s="112">
        <v>56</v>
      </c>
      <c r="B62" s="111" t="s">
        <v>461</v>
      </c>
      <c r="C62" s="112" t="s">
        <v>462</v>
      </c>
      <c r="D62" s="112" t="s">
        <v>387</v>
      </c>
      <c r="E62" s="112">
        <v>5</v>
      </c>
      <c r="F62" s="112"/>
      <c r="G62" s="112"/>
      <c r="H62" s="116"/>
      <c r="I62" s="116">
        <f t="shared" si="0"/>
        <v>0</v>
      </c>
    </row>
    <row r="63" spans="1:9" s="117" customFormat="1" ht="30" customHeight="1" x14ac:dyDescent="0.25">
      <c r="A63" s="111">
        <v>57</v>
      </c>
      <c r="B63" s="111" t="s">
        <v>463</v>
      </c>
      <c r="C63" s="112" t="s">
        <v>464</v>
      </c>
      <c r="D63" s="112" t="s">
        <v>383</v>
      </c>
      <c r="E63" s="112">
        <v>3</v>
      </c>
      <c r="F63" s="112"/>
      <c r="G63" s="112"/>
      <c r="H63" s="116"/>
      <c r="I63" s="116">
        <f t="shared" si="0"/>
        <v>0</v>
      </c>
    </row>
    <row r="64" spans="1:9" s="113" customFormat="1" ht="30" customHeight="1" x14ac:dyDescent="0.25">
      <c r="A64" s="112">
        <v>58</v>
      </c>
      <c r="B64" s="111" t="s">
        <v>465</v>
      </c>
      <c r="C64" s="112" t="s">
        <v>466</v>
      </c>
      <c r="D64" s="112" t="s">
        <v>467</v>
      </c>
      <c r="E64" s="112">
        <v>25</v>
      </c>
      <c r="F64" s="112"/>
      <c r="G64" s="112"/>
      <c r="H64" s="115"/>
      <c r="I64" s="116">
        <f t="shared" si="0"/>
        <v>0</v>
      </c>
    </row>
    <row r="65" spans="1:9" s="113" customFormat="1" ht="30" customHeight="1" x14ac:dyDescent="0.25">
      <c r="A65" s="112">
        <v>59</v>
      </c>
      <c r="B65" s="111" t="s">
        <v>468</v>
      </c>
      <c r="C65" s="112" t="s">
        <v>466</v>
      </c>
      <c r="D65" s="112" t="s">
        <v>467</v>
      </c>
      <c r="E65" s="112">
        <v>350</v>
      </c>
      <c r="F65" s="112"/>
      <c r="G65" s="112"/>
      <c r="H65" s="115"/>
      <c r="I65" s="116">
        <f t="shared" si="0"/>
        <v>0</v>
      </c>
    </row>
    <row r="66" spans="1:9" s="113" customFormat="1" ht="30" customHeight="1" x14ac:dyDescent="0.25">
      <c r="A66" s="111">
        <v>60</v>
      </c>
      <c r="B66" s="111" t="s">
        <v>469</v>
      </c>
      <c r="C66" s="112" t="s">
        <v>466</v>
      </c>
      <c r="D66" s="112" t="s">
        <v>467</v>
      </c>
      <c r="E66" s="112">
        <v>200</v>
      </c>
      <c r="F66" s="112"/>
      <c r="G66" s="112"/>
      <c r="H66" s="116"/>
      <c r="I66" s="116">
        <f t="shared" si="0"/>
        <v>0</v>
      </c>
    </row>
    <row r="67" spans="1:9" s="113" customFormat="1" ht="30" customHeight="1" x14ac:dyDescent="0.25">
      <c r="A67" s="112">
        <v>61</v>
      </c>
      <c r="B67" s="112" t="s">
        <v>470</v>
      </c>
      <c r="C67" s="112" t="s">
        <v>471</v>
      </c>
      <c r="D67" s="112" t="s">
        <v>467</v>
      </c>
      <c r="E67" s="112">
        <v>80</v>
      </c>
      <c r="F67" s="112"/>
      <c r="G67" s="112"/>
      <c r="H67" s="116"/>
      <c r="I67" s="116">
        <f t="shared" si="0"/>
        <v>0</v>
      </c>
    </row>
    <row r="68" spans="1:9" s="117" customFormat="1" ht="30" customHeight="1" x14ac:dyDescent="0.25">
      <c r="A68" s="112">
        <v>62</v>
      </c>
      <c r="B68" s="111" t="s">
        <v>472</v>
      </c>
      <c r="C68" s="112" t="s">
        <v>399</v>
      </c>
      <c r="D68" s="112" t="s">
        <v>383</v>
      </c>
      <c r="E68" s="112">
        <v>8</v>
      </c>
      <c r="F68" s="112"/>
      <c r="G68" s="112"/>
      <c r="H68" s="116"/>
      <c r="I68" s="116">
        <f t="shared" si="0"/>
        <v>0</v>
      </c>
    </row>
    <row r="69" spans="1:9" s="117" customFormat="1" ht="30" customHeight="1" x14ac:dyDescent="0.25">
      <c r="A69" s="111">
        <v>63</v>
      </c>
      <c r="B69" s="119" t="s">
        <v>473</v>
      </c>
      <c r="C69" s="112" t="s">
        <v>432</v>
      </c>
      <c r="D69" s="112" t="s">
        <v>383</v>
      </c>
      <c r="E69" s="112">
        <v>5</v>
      </c>
      <c r="F69" s="112"/>
      <c r="G69" s="112"/>
      <c r="H69" s="116"/>
      <c r="I69" s="116">
        <f t="shared" si="0"/>
        <v>0</v>
      </c>
    </row>
    <row r="70" spans="1:9" s="117" customFormat="1" ht="30" customHeight="1" x14ac:dyDescent="0.25">
      <c r="A70" s="112">
        <v>64</v>
      </c>
      <c r="B70" s="120" t="s">
        <v>474</v>
      </c>
      <c r="C70" s="112" t="s">
        <v>434</v>
      </c>
      <c r="D70" s="112" t="s">
        <v>383</v>
      </c>
      <c r="E70" s="112">
        <v>60</v>
      </c>
      <c r="F70" s="112"/>
      <c r="G70" s="112"/>
      <c r="H70" s="116"/>
      <c r="I70" s="116">
        <f t="shared" si="0"/>
        <v>0</v>
      </c>
    </row>
    <row r="71" spans="1:9" s="117" customFormat="1" ht="30" customHeight="1" x14ac:dyDescent="0.25">
      <c r="A71" s="112">
        <v>65</v>
      </c>
      <c r="B71" s="120" t="s">
        <v>500</v>
      </c>
      <c r="C71" s="112" t="s">
        <v>434</v>
      </c>
      <c r="D71" s="112" t="s">
        <v>383</v>
      </c>
      <c r="E71" s="112">
        <v>40</v>
      </c>
      <c r="F71" s="112"/>
      <c r="G71" s="112"/>
      <c r="H71" s="116"/>
      <c r="I71" s="116">
        <f t="shared" si="0"/>
        <v>0</v>
      </c>
    </row>
    <row r="72" spans="1:9" ht="30" customHeight="1" x14ac:dyDescent="0.25">
      <c r="A72" s="111">
        <v>66</v>
      </c>
      <c r="B72" s="112" t="s">
        <v>475</v>
      </c>
      <c r="C72" s="112" t="s">
        <v>390</v>
      </c>
      <c r="D72" s="112" t="s">
        <v>383</v>
      </c>
      <c r="E72" s="112">
        <v>5</v>
      </c>
      <c r="F72" s="112"/>
      <c r="G72" s="112"/>
      <c r="H72" s="116"/>
      <c r="I72" s="116">
        <f t="shared" ref="I72:I84" si="1">E72*H72</f>
        <v>0</v>
      </c>
    </row>
    <row r="73" spans="1:9" ht="30" customHeight="1" x14ac:dyDescent="0.25">
      <c r="A73" s="112">
        <v>67</v>
      </c>
      <c r="B73" s="111" t="s">
        <v>476</v>
      </c>
      <c r="C73" s="112" t="s">
        <v>390</v>
      </c>
      <c r="D73" s="112" t="s">
        <v>383</v>
      </c>
      <c r="E73" s="112">
        <v>3</v>
      </c>
      <c r="F73" s="112"/>
      <c r="G73" s="112"/>
      <c r="H73" s="116"/>
      <c r="I73" s="116">
        <f t="shared" si="1"/>
        <v>0</v>
      </c>
    </row>
    <row r="74" spans="1:9" ht="30" customHeight="1" x14ac:dyDescent="0.25">
      <c r="A74" s="112">
        <v>68</v>
      </c>
      <c r="B74" s="111" t="s">
        <v>477</v>
      </c>
      <c r="C74" s="112" t="s">
        <v>478</v>
      </c>
      <c r="D74" s="112" t="s">
        <v>383</v>
      </c>
      <c r="E74" s="112">
        <v>5</v>
      </c>
      <c r="F74" s="112"/>
      <c r="G74" s="112"/>
      <c r="H74" s="116"/>
      <c r="I74" s="116">
        <f t="shared" si="1"/>
        <v>0</v>
      </c>
    </row>
    <row r="75" spans="1:9" ht="30" customHeight="1" x14ac:dyDescent="0.25">
      <c r="A75" s="111">
        <v>69</v>
      </c>
      <c r="B75" s="111" t="s">
        <v>479</v>
      </c>
      <c r="C75" s="112" t="s">
        <v>413</v>
      </c>
      <c r="D75" s="112" t="s">
        <v>383</v>
      </c>
      <c r="E75" s="112">
        <v>4</v>
      </c>
      <c r="F75" s="112"/>
      <c r="G75" s="112"/>
      <c r="H75" s="116"/>
      <c r="I75" s="116">
        <f t="shared" si="1"/>
        <v>0</v>
      </c>
    </row>
    <row r="76" spans="1:9" ht="30" customHeight="1" x14ac:dyDescent="0.25">
      <c r="A76" s="112">
        <v>70</v>
      </c>
      <c r="B76" s="111" t="s">
        <v>480</v>
      </c>
      <c r="C76" s="112" t="s">
        <v>399</v>
      </c>
      <c r="D76" s="112" t="s">
        <v>383</v>
      </c>
      <c r="E76" s="112">
        <v>20</v>
      </c>
      <c r="F76" s="112"/>
      <c r="G76" s="112"/>
      <c r="H76" s="116"/>
      <c r="I76" s="116">
        <f t="shared" si="1"/>
        <v>0</v>
      </c>
    </row>
    <row r="77" spans="1:9" ht="30" customHeight="1" x14ac:dyDescent="0.25">
      <c r="A77" s="112">
        <v>71</v>
      </c>
      <c r="B77" s="111" t="s">
        <v>481</v>
      </c>
      <c r="C77" s="112" t="s">
        <v>482</v>
      </c>
      <c r="D77" s="112" t="s">
        <v>383</v>
      </c>
      <c r="E77" s="112">
        <v>20</v>
      </c>
      <c r="F77" s="112"/>
      <c r="G77" s="112"/>
      <c r="H77" s="116"/>
      <c r="I77" s="116">
        <f t="shared" si="1"/>
        <v>0</v>
      </c>
    </row>
    <row r="78" spans="1:9" ht="30" customHeight="1" x14ac:dyDescent="0.25">
      <c r="A78" s="111">
        <v>72</v>
      </c>
      <c r="B78" s="111" t="s">
        <v>483</v>
      </c>
      <c r="C78" s="112" t="s">
        <v>434</v>
      </c>
      <c r="D78" s="112" t="s">
        <v>383</v>
      </c>
      <c r="E78" s="112">
        <v>40</v>
      </c>
      <c r="F78" s="112"/>
      <c r="G78" s="112"/>
      <c r="H78" s="116"/>
      <c r="I78" s="116">
        <f t="shared" si="1"/>
        <v>0</v>
      </c>
    </row>
    <row r="79" spans="1:9" ht="29.25" customHeight="1" x14ac:dyDescent="0.25">
      <c r="A79" s="112">
        <v>73</v>
      </c>
      <c r="B79" s="111" t="s">
        <v>484</v>
      </c>
      <c r="C79" s="112" t="s">
        <v>382</v>
      </c>
      <c r="D79" s="112" t="s">
        <v>383</v>
      </c>
      <c r="E79" s="112">
        <v>60</v>
      </c>
      <c r="F79" s="112"/>
      <c r="G79" s="112"/>
      <c r="H79" s="116"/>
      <c r="I79" s="116">
        <f t="shared" si="1"/>
        <v>0</v>
      </c>
    </row>
    <row r="80" spans="1:9" ht="30" customHeight="1" x14ac:dyDescent="0.25">
      <c r="A80" s="112">
        <v>74</v>
      </c>
      <c r="B80" s="111" t="s">
        <v>493</v>
      </c>
      <c r="C80" s="112" t="s">
        <v>382</v>
      </c>
      <c r="D80" s="112" t="s">
        <v>383</v>
      </c>
      <c r="E80" s="112">
        <v>40</v>
      </c>
      <c r="F80" s="112"/>
      <c r="G80" s="112"/>
      <c r="H80" s="116"/>
      <c r="I80" s="116">
        <f t="shared" si="1"/>
        <v>0</v>
      </c>
    </row>
    <row r="81" spans="1:9" s="127" customFormat="1" ht="30" customHeight="1" x14ac:dyDescent="0.25">
      <c r="A81" s="111">
        <v>75</v>
      </c>
      <c r="B81" s="111" t="s">
        <v>498</v>
      </c>
      <c r="C81" s="112" t="s">
        <v>399</v>
      </c>
      <c r="D81" s="112" t="s">
        <v>383</v>
      </c>
      <c r="E81" s="112">
        <v>40</v>
      </c>
      <c r="F81" s="112"/>
      <c r="G81" s="112"/>
      <c r="H81" s="116"/>
      <c r="I81" s="116">
        <f t="shared" si="1"/>
        <v>0</v>
      </c>
    </row>
    <row r="82" spans="1:9" ht="30" customHeight="1" x14ac:dyDescent="0.25">
      <c r="A82" s="112">
        <v>76</v>
      </c>
      <c r="B82" s="111" t="s">
        <v>485</v>
      </c>
      <c r="C82" s="112" t="s">
        <v>399</v>
      </c>
      <c r="D82" s="112" t="s">
        <v>383</v>
      </c>
      <c r="E82" s="112">
        <v>100</v>
      </c>
      <c r="F82" s="112"/>
      <c r="G82" s="112"/>
      <c r="H82" s="116"/>
      <c r="I82" s="116">
        <f t="shared" si="1"/>
        <v>0</v>
      </c>
    </row>
    <row r="83" spans="1:9" s="127" customFormat="1" ht="30" customHeight="1" x14ac:dyDescent="0.25">
      <c r="A83" s="112">
        <v>77</v>
      </c>
      <c r="B83" s="111" t="s">
        <v>499</v>
      </c>
      <c r="C83" s="112" t="s">
        <v>399</v>
      </c>
      <c r="D83" s="112" t="s">
        <v>383</v>
      </c>
      <c r="E83" s="112">
        <v>20</v>
      </c>
      <c r="F83" s="112"/>
      <c r="G83" s="112"/>
      <c r="H83" s="116"/>
      <c r="I83" s="116">
        <f t="shared" si="1"/>
        <v>0</v>
      </c>
    </row>
    <row r="84" spans="1:9" ht="30" customHeight="1" x14ac:dyDescent="0.25">
      <c r="A84" s="111">
        <v>78</v>
      </c>
      <c r="B84" s="111" t="s">
        <v>486</v>
      </c>
      <c r="C84" s="112" t="s">
        <v>487</v>
      </c>
      <c r="D84" s="112" t="s">
        <v>383</v>
      </c>
      <c r="E84" s="112">
        <v>20</v>
      </c>
      <c r="F84" s="112"/>
      <c r="G84" s="112"/>
      <c r="H84" s="116"/>
      <c r="I84" s="116">
        <f t="shared" si="1"/>
        <v>0</v>
      </c>
    </row>
    <row r="85" spans="1:9" x14ac:dyDescent="0.25">
      <c r="I85" s="137">
        <f>SUM(I7:I84)</f>
        <v>0</v>
      </c>
    </row>
    <row r="88" spans="1:9" ht="11.25" customHeight="1" x14ac:dyDescent="0.25">
      <c r="B88" s="114" t="s">
        <v>488</v>
      </c>
      <c r="H88" s="132" t="s">
        <v>489</v>
      </c>
      <c r="I88" s="132"/>
    </row>
    <row r="89" spans="1:9" ht="36.75" customHeight="1" x14ac:dyDescent="0.25">
      <c r="B89" s="123" t="s">
        <v>490</v>
      </c>
      <c r="C89" s="123"/>
      <c r="D89" s="123"/>
      <c r="E89" s="123"/>
      <c r="F89" s="123"/>
      <c r="G89" s="123"/>
      <c r="H89" s="133" t="s">
        <v>491</v>
      </c>
      <c r="I89" s="134"/>
    </row>
  </sheetData>
  <sortState ref="B7:I84">
    <sortCondition ref="B7:B79"/>
  </sortState>
  <mergeCells count="5">
    <mergeCell ref="H88:I88"/>
    <mergeCell ref="H89:I89"/>
    <mergeCell ref="G1:I1"/>
    <mergeCell ref="G2:I2"/>
    <mergeCell ref="G3:I3"/>
  </mergeCells>
  <phoneticPr fontId="11" type="noConversion"/>
  <pageMargins left="0.11811023622047245" right="0.11811023622047245" top="0.55118110236220474" bottom="0.55118110236220474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topLeftCell="A106" workbookViewId="0">
      <selection sqref="A1:XFD1"/>
    </sheetView>
  </sheetViews>
  <sheetFormatPr defaultRowHeight="15" x14ac:dyDescent="0.25"/>
  <cols>
    <col min="2" max="2" width="20" style="9" bestFit="1" customWidth="1"/>
    <col min="5" max="5" width="11.5703125" customWidth="1"/>
    <col min="6" max="6" width="14.28515625" customWidth="1"/>
    <col min="7" max="7" width="9.140625" style="36" customWidth="1"/>
    <col min="8" max="8" width="11.7109375" customWidth="1"/>
    <col min="9" max="9" width="17.7109375" customWidth="1"/>
    <col min="10" max="10" width="30.85546875" customWidth="1"/>
    <col min="11" max="11" width="12.42578125" style="28" customWidth="1"/>
  </cols>
  <sheetData>
    <row r="1" spans="1:13" ht="105" x14ac:dyDescent="0.25">
      <c r="A1" s="60" t="s">
        <v>31</v>
      </c>
      <c r="B1" s="61" t="s">
        <v>32</v>
      </c>
      <c r="C1" s="62" t="s">
        <v>33</v>
      </c>
      <c r="D1" s="60" t="s">
        <v>34</v>
      </c>
      <c r="E1" s="60" t="s">
        <v>35</v>
      </c>
      <c r="F1" s="63" t="s">
        <v>36</v>
      </c>
      <c r="G1" s="33" t="s">
        <v>37</v>
      </c>
      <c r="H1" s="27" t="s">
        <v>38</v>
      </c>
      <c r="I1" s="22"/>
      <c r="J1" s="30" t="s">
        <v>39</v>
      </c>
      <c r="K1" s="31" t="s">
        <v>40</v>
      </c>
      <c r="L1" s="2" t="s">
        <v>41</v>
      </c>
      <c r="M1" s="57"/>
    </row>
    <row r="2" spans="1:13" ht="15.75" x14ac:dyDescent="0.25">
      <c r="A2" s="38">
        <v>1</v>
      </c>
      <c r="B2" s="39" t="s">
        <v>42</v>
      </c>
      <c r="C2" s="39" t="s">
        <v>9</v>
      </c>
      <c r="D2" s="38">
        <v>1</v>
      </c>
      <c r="E2" s="40">
        <v>7.5</v>
      </c>
      <c r="F2" s="41">
        <f>E2*K2</f>
        <v>7.5</v>
      </c>
      <c r="G2" s="42"/>
      <c r="H2" s="43"/>
      <c r="I2" s="17"/>
      <c r="J2" s="57">
        <f>D2+H2</f>
        <v>1</v>
      </c>
      <c r="K2" s="46">
        <f>J2-G2</f>
        <v>1</v>
      </c>
      <c r="L2" s="43">
        <v>1</v>
      </c>
      <c r="M2" s="57">
        <v>1</v>
      </c>
    </row>
    <row r="3" spans="1:13" ht="15.75" x14ac:dyDescent="0.25">
      <c r="A3" s="70">
        <v>2</v>
      </c>
      <c r="B3" s="64" t="s">
        <v>42</v>
      </c>
      <c r="C3" s="64" t="s">
        <v>9</v>
      </c>
      <c r="D3" s="65">
        <v>1</v>
      </c>
      <c r="E3" s="66">
        <v>7.51</v>
      </c>
      <c r="F3" s="67">
        <f>E3*D3</f>
        <v>7.51</v>
      </c>
      <c r="G3" s="34"/>
      <c r="H3" s="2"/>
      <c r="I3" s="17"/>
      <c r="J3" s="57">
        <f t="shared" ref="J3:J46" si="0">D3+H3</f>
        <v>1</v>
      </c>
      <c r="K3" s="32">
        <f t="shared" ref="K3:K46" si="1">J3-G3</f>
        <v>1</v>
      </c>
      <c r="L3" s="2"/>
      <c r="M3" s="57"/>
    </row>
    <row r="4" spans="1:13" ht="15.75" x14ac:dyDescent="0.25">
      <c r="A4" s="38">
        <v>6</v>
      </c>
      <c r="B4" s="47" t="s">
        <v>43</v>
      </c>
      <c r="C4" s="39" t="s">
        <v>9</v>
      </c>
      <c r="D4" s="38">
        <v>1</v>
      </c>
      <c r="E4" s="40">
        <v>11.19</v>
      </c>
      <c r="F4" s="41">
        <f>E4*K4</f>
        <v>11.19</v>
      </c>
      <c r="G4" s="42"/>
      <c r="H4" s="43"/>
      <c r="I4" s="17"/>
      <c r="J4" s="57">
        <f t="shared" si="0"/>
        <v>1</v>
      </c>
      <c r="K4" s="46">
        <f t="shared" si="1"/>
        <v>1</v>
      </c>
      <c r="L4" s="43">
        <v>1</v>
      </c>
      <c r="M4" s="57">
        <v>1</v>
      </c>
    </row>
    <row r="5" spans="1:13" ht="15.75" x14ac:dyDescent="0.25">
      <c r="A5" s="70">
        <v>7</v>
      </c>
      <c r="B5" s="64">
        <v>950</v>
      </c>
      <c r="C5" s="64" t="s">
        <v>9</v>
      </c>
      <c r="D5" s="65">
        <v>1</v>
      </c>
      <c r="E5" s="66">
        <v>11.2</v>
      </c>
      <c r="F5" s="67">
        <f>E5*D5</f>
        <v>11.2</v>
      </c>
      <c r="G5" s="34"/>
      <c r="H5" s="2"/>
      <c r="I5" s="17"/>
      <c r="J5" s="57">
        <f t="shared" si="0"/>
        <v>1</v>
      </c>
      <c r="K5" s="32">
        <f t="shared" si="1"/>
        <v>1</v>
      </c>
      <c r="L5" s="2"/>
      <c r="M5" s="57"/>
    </row>
    <row r="6" spans="1:13" ht="15.75" x14ac:dyDescent="0.25">
      <c r="A6" s="70">
        <v>8</v>
      </c>
      <c r="B6" s="64" t="s">
        <v>43</v>
      </c>
      <c r="C6" s="64" t="s">
        <v>9</v>
      </c>
      <c r="D6" s="65">
        <v>1</v>
      </c>
      <c r="E6" s="66">
        <v>11.2</v>
      </c>
      <c r="F6" s="67">
        <f>E6*D6</f>
        <v>11.2</v>
      </c>
      <c r="G6" s="34"/>
      <c r="H6" s="2"/>
      <c r="I6" s="17"/>
      <c r="J6" s="57">
        <f t="shared" si="0"/>
        <v>1</v>
      </c>
      <c r="K6" s="32">
        <f t="shared" si="1"/>
        <v>1</v>
      </c>
      <c r="L6" s="2"/>
      <c r="M6" s="57"/>
    </row>
    <row r="7" spans="1:13" ht="15.75" x14ac:dyDescent="0.25">
      <c r="A7" s="70">
        <v>10</v>
      </c>
      <c r="B7" s="69" t="s">
        <v>44</v>
      </c>
      <c r="C7" s="64" t="s">
        <v>9</v>
      </c>
      <c r="D7" s="65">
        <v>1</v>
      </c>
      <c r="E7" s="66">
        <v>12.43</v>
      </c>
      <c r="F7" s="67">
        <f>E7*D7</f>
        <v>12.43</v>
      </c>
      <c r="G7" s="34"/>
      <c r="H7" s="2"/>
      <c r="I7" s="17"/>
      <c r="J7" s="57">
        <f t="shared" si="0"/>
        <v>1</v>
      </c>
      <c r="K7" s="32">
        <f t="shared" si="1"/>
        <v>1</v>
      </c>
      <c r="L7" s="2"/>
      <c r="M7" s="57"/>
    </row>
    <row r="8" spans="1:13" ht="15.75" x14ac:dyDescent="0.25">
      <c r="A8" s="38">
        <v>11</v>
      </c>
      <c r="B8" s="47">
        <v>56</v>
      </c>
      <c r="C8" s="39" t="s">
        <v>9</v>
      </c>
      <c r="D8" s="38">
        <v>2</v>
      </c>
      <c r="E8" s="40">
        <v>17.22</v>
      </c>
      <c r="F8" s="41">
        <f>E8*K8</f>
        <v>34.44</v>
      </c>
      <c r="G8" s="42"/>
      <c r="H8" s="43"/>
      <c r="I8" s="17"/>
      <c r="J8" s="57">
        <f t="shared" si="0"/>
        <v>2</v>
      </c>
      <c r="K8" s="46">
        <f t="shared" si="1"/>
        <v>2</v>
      </c>
      <c r="L8" s="43">
        <v>2</v>
      </c>
      <c r="M8" s="57">
        <v>2</v>
      </c>
    </row>
    <row r="9" spans="1:13" ht="15.75" x14ac:dyDescent="0.25">
      <c r="A9" s="38">
        <v>12</v>
      </c>
      <c r="B9" s="47">
        <v>12</v>
      </c>
      <c r="C9" s="39" t="s">
        <v>9</v>
      </c>
      <c r="D9" s="38"/>
      <c r="E9" s="40">
        <v>19</v>
      </c>
      <c r="F9" s="41">
        <f>E9*K9</f>
        <v>171</v>
      </c>
      <c r="G9" s="42"/>
      <c r="H9" s="43">
        <v>9</v>
      </c>
      <c r="I9" s="17"/>
      <c r="J9" s="57">
        <f t="shared" si="0"/>
        <v>9</v>
      </c>
      <c r="K9" s="46">
        <f t="shared" si="1"/>
        <v>9</v>
      </c>
      <c r="L9" s="43">
        <v>9</v>
      </c>
      <c r="M9" s="57">
        <v>9</v>
      </c>
    </row>
    <row r="10" spans="1:13" ht="15.75" x14ac:dyDescent="0.25">
      <c r="A10" s="38">
        <v>13</v>
      </c>
      <c r="B10" s="47">
        <v>12</v>
      </c>
      <c r="C10" s="39" t="s">
        <v>9</v>
      </c>
      <c r="D10" s="38"/>
      <c r="E10" s="40">
        <v>19.03</v>
      </c>
      <c r="F10" s="41">
        <f>E10*K10</f>
        <v>38.06</v>
      </c>
      <c r="G10" s="43"/>
      <c r="H10" s="43">
        <f>1+1</f>
        <v>2</v>
      </c>
      <c r="I10" s="17"/>
      <c r="J10" s="57">
        <f t="shared" si="0"/>
        <v>2</v>
      </c>
      <c r="K10" s="46">
        <f t="shared" si="1"/>
        <v>2</v>
      </c>
      <c r="L10" s="43">
        <v>2</v>
      </c>
      <c r="M10" s="57">
        <v>2</v>
      </c>
    </row>
    <row r="11" spans="1:13" ht="15.75" x14ac:dyDescent="0.25">
      <c r="A11" s="70">
        <v>14</v>
      </c>
      <c r="B11" s="64">
        <v>85</v>
      </c>
      <c r="C11" s="64"/>
      <c r="D11" s="65"/>
      <c r="E11" s="66">
        <v>19.05</v>
      </c>
      <c r="F11" s="67">
        <f>E11*D11</f>
        <v>0</v>
      </c>
      <c r="G11" s="34">
        <v>0</v>
      </c>
      <c r="H11" s="2">
        <v>1</v>
      </c>
      <c r="I11" s="17"/>
      <c r="J11" s="57">
        <f t="shared" si="0"/>
        <v>1</v>
      </c>
      <c r="K11" s="32">
        <f t="shared" si="1"/>
        <v>1</v>
      </c>
      <c r="L11" s="2">
        <v>5</v>
      </c>
      <c r="M11" s="57">
        <v>5</v>
      </c>
    </row>
    <row r="12" spans="1:13" ht="15.75" x14ac:dyDescent="0.25">
      <c r="A12" s="38">
        <v>15</v>
      </c>
      <c r="B12" s="47">
        <v>12</v>
      </c>
      <c r="C12" s="39" t="s">
        <v>9</v>
      </c>
      <c r="D12" s="38">
        <v>15</v>
      </c>
      <c r="E12" s="40">
        <v>19.059999999999999</v>
      </c>
      <c r="F12" s="41">
        <f>E12*K12</f>
        <v>95.3</v>
      </c>
      <c r="G12" s="42">
        <f>4+3+1+2+1</f>
        <v>11</v>
      </c>
      <c r="H12" s="43">
        <v>1</v>
      </c>
      <c r="I12" s="17"/>
      <c r="J12" s="57">
        <f t="shared" si="0"/>
        <v>16</v>
      </c>
      <c r="K12" s="46">
        <f t="shared" si="1"/>
        <v>5</v>
      </c>
      <c r="L12" s="43">
        <v>5</v>
      </c>
      <c r="M12" s="57">
        <v>5</v>
      </c>
    </row>
    <row r="13" spans="1:13" s="26" customFormat="1" ht="15.75" x14ac:dyDescent="0.25">
      <c r="A13" s="38">
        <v>16</v>
      </c>
      <c r="B13" s="39">
        <v>12</v>
      </c>
      <c r="C13" s="39" t="s">
        <v>9</v>
      </c>
      <c r="D13" s="38">
        <v>13</v>
      </c>
      <c r="E13" s="40">
        <v>19.07</v>
      </c>
      <c r="F13" s="41">
        <f>E13*K13</f>
        <v>95.35</v>
      </c>
      <c r="G13" s="42">
        <f>1+1+2+1+1+1+1+1+4+2</f>
        <v>15</v>
      </c>
      <c r="H13" s="43">
        <v>7</v>
      </c>
      <c r="I13" s="29"/>
      <c r="J13" s="57">
        <f t="shared" si="0"/>
        <v>20</v>
      </c>
      <c r="K13" s="46">
        <f t="shared" si="1"/>
        <v>5</v>
      </c>
      <c r="L13" s="43">
        <v>5</v>
      </c>
      <c r="M13" s="26">
        <v>5</v>
      </c>
    </row>
    <row r="14" spans="1:13" ht="15.75" x14ac:dyDescent="0.25">
      <c r="A14" s="38">
        <v>19</v>
      </c>
      <c r="B14" s="47">
        <v>12</v>
      </c>
      <c r="C14" s="39" t="s">
        <v>9</v>
      </c>
      <c r="D14" s="38">
        <v>1</v>
      </c>
      <c r="E14" s="40">
        <v>19.11</v>
      </c>
      <c r="F14" s="41">
        <f>E14*K14</f>
        <v>19.11</v>
      </c>
      <c r="G14" s="42"/>
      <c r="H14" s="43"/>
      <c r="I14" s="17"/>
      <c r="J14" s="57">
        <f t="shared" si="0"/>
        <v>1</v>
      </c>
      <c r="K14" s="46">
        <f t="shared" si="1"/>
        <v>1</v>
      </c>
      <c r="L14" s="43">
        <v>1</v>
      </c>
      <c r="M14" s="26">
        <v>1</v>
      </c>
    </row>
    <row r="15" spans="1:13" ht="15.75" x14ac:dyDescent="0.25">
      <c r="A15" s="38">
        <v>22</v>
      </c>
      <c r="B15" s="47">
        <v>12</v>
      </c>
      <c r="C15" s="39" t="s">
        <v>9</v>
      </c>
      <c r="D15" s="38"/>
      <c r="E15" s="40">
        <v>19.649999999999999</v>
      </c>
      <c r="F15" s="41">
        <f>E15*K15</f>
        <v>19.649999999999999</v>
      </c>
      <c r="G15" s="42"/>
      <c r="H15" s="43">
        <v>1</v>
      </c>
      <c r="I15" s="17"/>
      <c r="J15" s="57">
        <f>D15+H15</f>
        <v>1</v>
      </c>
      <c r="K15" s="46">
        <f>J15-G15</f>
        <v>1</v>
      </c>
      <c r="L15" s="43">
        <v>1</v>
      </c>
      <c r="M15" s="26">
        <v>1</v>
      </c>
    </row>
    <row r="16" spans="1:13" ht="15.75" x14ac:dyDescent="0.25">
      <c r="A16" s="70">
        <v>20</v>
      </c>
      <c r="B16" s="69">
        <v>83</v>
      </c>
      <c r="C16" s="64"/>
      <c r="D16" s="65"/>
      <c r="E16" s="66">
        <v>19.18</v>
      </c>
      <c r="F16" s="67">
        <f>E16*D16</f>
        <v>0</v>
      </c>
      <c r="G16" s="34"/>
      <c r="H16" s="2">
        <v>1</v>
      </c>
      <c r="I16" s="17"/>
      <c r="J16" s="57">
        <f t="shared" si="0"/>
        <v>1</v>
      </c>
      <c r="K16" s="32">
        <f t="shared" si="1"/>
        <v>1</v>
      </c>
      <c r="L16" s="2"/>
      <c r="M16" s="57"/>
    </row>
    <row r="17" spans="1:13" ht="15.75" x14ac:dyDescent="0.25">
      <c r="A17" s="38">
        <v>21</v>
      </c>
      <c r="B17" s="47">
        <v>83</v>
      </c>
      <c r="C17" s="39"/>
      <c r="D17" s="38"/>
      <c r="E17" s="40">
        <v>19.190000000000001</v>
      </c>
      <c r="F17" s="41">
        <f>E17*K17</f>
        <v>76.760000000000005</v>
      </c>
      <c r="G17" s="42"/>
      <c r="H17" s="43">
        <f>4</f>
        <v>4</v>
      </c>
      <c r="I17" s="17"/>
      <c r="J17" s="57">
        <f t="shared" si="0"/>
        <v>4</v>
      </c>
      <c r="K17" s="46">
        <f t="shared" si="1"/>
        <v>4</v>
      </c>
      <c r="L17" s="43">
        <v>4</v>
      </c>
      <c r="M17" s="57">
        <v>4</v>
      </c>
    </row>
    <row r="18" spans="1:13" ht="15.75" x14ac:dyDescent="0.25">
      <c r="A18" s="38">
        <v>25</v>
      </c>
      <c r="B18" s="39">
        <v>56</v>
      </c>
      <c r="C18" s="39" t="s">
        <v>9</v>
      </c>
      <c r="D18" s="38">
        <v>1</v>
      </c>
      <c r="E18" s="40">
        <v>27.01</v>
      </c>
      <c r="F18" s="41">
        <f>E18*K18</f>
        <v>27.01</v>
      </c>
      <c r="G18" s="42"/>
      <c r="H18" s="43"/>
      <c r="I18" s="17"/>
      <c r="J18" s="57">
        <f t="shared" si="0"/>
        <v>1</v>
      </c>
      <c r="K18" s="46">
        <f t="shared" si="1"/>
        <v>1</v>
      </c>
      <c r="L18" s="43">
        <v>1</v>
      </c>
      <c r="M18" s="57"/>
    </row>
    <row r="19" spans="1:13" ht="15.75" x14ac:dyDescent="0.25">
      <c r="A19" s="70">
        <v>27</v>
      </c>
      <c r="B19" s="69">
        <v>80</v>
      </c>
      <c r="C19" s="64" t="s">
        <v>9</v>
      </c>
      <c r="D19" s="65"/>
      <c r="E19" s="66">
        <v>30.13</v>
      </c>
      <c r="F19" s="67">
        <f>E19*D19</f>
        <v>0</v>
      </c>
      <c r="G19" s="34"/>
      <c r="H19" s="2">
        <v>19</v>
      </c>
      <c r="I19" s="17"/>
      <c r="J19" s="57">
        <f t="shared" si="0"/>
        <v>19</v>
      </c>
      <c r="K19" s="32">
        <f t="shared" si="1"/>
        <v>19</v>
      </c>
      <c r="L19" s="2"/>
      <c r="M19" s="57"/>
    </row>
    <row r="20" spans="1:13" ht="15.75" x14ac:dyDescent="0.25">
      <c r="A20" s="70">
        <v>30</v>
      </c>
      <c r="B20" s="69">
        <v>80</v>
      </c>
      <c r="C20" s="64" t="s">
        <v>9</v>
      </c>
      <c r="D20" s="65">
        <v>6</v>
      </c>
      <c r="E20" s="66">
        <v>30.75</v>
      </c>
      <c r="F20" s="67">
        <f>E20*D20</f>
        <v>184.5</v>
      </c>
      <c r="G20" s="34">
        <f>1+3+2+2+2+1+4+1+1+1+1+1+1+1+2+2+1+3+1+1+1+4+4+2+2+1+1+3+5+2+1+1+1+1+3+1+1+1+1+1+2+1+1+1+1+5+1+2+1+1+2+1+4</f>
        <v>92</v>
      </c>
      <c r="H20" s="2">
        <f>10+13+20+20</f>
        <v>63</v>
      </c>
      <c r="I20" s="17"/>
      <c r="J20" s="57">
        <f>D20+H20</f>
        <v>69</v>
      </c>
      <c r="K20" s="32">
        <f>J20-G20</f>
        <v>-23</v>
      </c>
      <c r="L20" s="2"/>
      <c r="M20" s="57"/>
    </row>
    <row r="21" spans="1:13" ht="15.75" x14ac:dyDescent="0.25">
      <c r="A21" s="38">
        <v>26</v>
      </c>
      <c r="B21" s="39">
        <v>36</v>
      </c>
      <c r="C21" s="39" t="s">
        <v>9</v>
      </c>
      <c r="D21" s="38">
        <v>2</v>
      </c>
      <c r="E21" s="40">
        <v>27.4</v>
      </c>
      <c r="F21" s="41">
        <f>E21*K21</f>
        <v>27.4</v>
      </c>
      <c r="G21" s="42">
        <f>1</f>
        <v>1</v>
      </c>
      <c r="H21" s="43"/>
      <c r="I21" s="17"/>
      <c r="J21" s="57">
        <f>D21+H21</f>
        <v>2</v>
      </c>
      <c r="K21" s="46">
        <f>J21-G21</f>
        <v>1</v>
      </c>
      <c r="L21" s="43">
        <v>1</v>
      </c>
      <c r="M21" s="57">
        <v>1</v>
      </c>
    </row>
    <row r="22" spans="1:13" ht="15.75" x14ac:dyDescent="0.25">
      <c r="A22" s="38">
        <v>29</v>
      </c>
      <c r="B22" s="39">
        <v>36</v>
      </c>
      <c r="C22" s="39" t="s">
        <v>9</v>
      </c>
      <c r="D22" s="38">
        <v>20</v>
      </c>
      <c r="E22" s="40">
        <v>30.75</v>
      </c>
      <c r="F22" s="41">
        <f>E22*K22</f>
        <v>522.75</v>
      </c>
      <c r="G22" s="42">
        <f>1+1+1</f>
        <v>3</v>
      </c>
      <c r="H22" s="43"/>
      <c r="I22" s="17"/>
      <c r="J22" s="57">
        <f t="shared" si="0"/>
        <v>20</v>
      </c>
      <c r="K22" s="46">
        <f t="shared" si="1"/>
        <v>17</v>
      </c>
      <c r="L22" s="43">
        <v>17</v>
      </c>
      <c r="M22" s="57">
        <v>17</v>
      </c>
    </row>
    <row r="23" spans="1:13" ht="15.75" x14ac:dyDescent="0.25">
      <c r="A23" s="70">
        <v>31</v>
      </c>
      <c r="B23" s="69" t="s">
        <v>45</v>
      </c>
      <c r="C23" s="64" t="s">
        <v>9</v>
      </c>
      <c r="D23" s="65">
        <v>1</v>
      </c>
      <c r="E23" s="66">
        <v>30.75</v>
      </c>
      <c r="F23" s="67">
        <f>E23*D23</f>
        <v>30.75</v>
      </c>
      <c r="G23" s="34"/>
      <c r="H23" s="2"/>
      <c r="I23" s="17"/>
      <c r="J23" s="57">
        <f t="shared" si="0"/>
        <v>1</v>
      </c>
      <c r="K23" s="32">
        <f t="shared" si="1"/>
        <v>1</v>
      </c>
      <c r="L23" s="2">
        <v>2</v>
      </c>
      <c r="M23" s="57"/>
    </row>
    <row r="24" spans="1:13" ht="15.75" x14ac:dyDescent="0.25">
      <c r="A24" s="70">
        <v>33</v>
      </c>
      <c r="B24" s="69">
        <v>53</v>
      </c>
      <c r="C24" s="64" t="s">
        <v>9</v>
      </c>
      <c r="D24" s="65">
        <v>1</v>
      </c>
      <c r="E24" s="66">
        <v>31.36</v>
      </c>
      <c r="F24" s="67">
        <f>E24*D24</f>
        <v>31.36</v>
      </c>
      <c r="G24" s="34"/>
      <c r="H24" s="2"/>
      <c r="I24" s="17"/>
      <c r="J24" s="57">
        <f t="shared" si="0"/>
        <v>1</v>
      </c>
      <c r="K24" s="32">
        <f t="shared" si="1"/>
        <v>1</v>
      </c>
      <c r="L24" s="2">
        <v>1</v>
      </c>
      <c r="M24" s="57">
        <v>1</v>
      </c>
    </row>
    <row r="25" spans="1:13" ht="15.75" x14ac:dyDescent="0.25">
      <c r="A25" s="38">
        <v>34</v>
      </c>
      <c r="B25" s="47" t="s">
        <v>46</v>
      </c>
      <c r="C25" s="39" t="s">
        <v>9</v>
      </c>
      <c r="D25" s="38">
        <v>1</v>
      </c>
      <c r="E25" s="40">
        <v>32.369999999999997</v>
      </c>
      <c r="F25" s="41">
        <f t="shared" ref="F25:F31" si="2">E25*K25</f>
        <v>32.369999999999997</v>
      </c>
      <c r="G25" s="42"/>
      <c r="H25" s="43"/>
      <c r="I25" s="17"/>
      <c r="J25" s="57">
        <f t="shared" si="0"/>
        <v>1</v>
      </c>
      <c r="K25" s="46">
        <f t="shared" si="1"/>
        <v>1</v>
      </c>
      <c r="L25" s="43">
        <v>1</v>
      </c>
      <c r="M25" s="57">
        <v>1</v>
      </c>
    </row>
    <row r="26" spans="1:13" ht="15.75" x14ac:dyDescent="0.25">
      <c r="A26" s="38">
        <v>35</v>
      </c>
      <c r="B26" s="39">
        <v>92</v>
      </c>
      <c r="C26" s="39" t="s">
        <v>9</v>
      </c>
      <c r="D26" s="38">
        <v>1</v>
      </c>
      <c r="E26" s="40">
        <v>32.47</v>
      </c>
      <c r="F26" s="41">
        <f t="shared" si="2"/>
        <v>32.47</v>
      </c>
      <c r="G26" s="42"/>
      <c r="H26" s="43"/>
      <c r="I26" s="17"/>
      <c r="J26" s="57">
        <f t="shared" si="0"/>
        <v>1</v>
      </c>
      <c r="K26" s="46">
        <f t="shared" si="1"/>
        <v>1</v>
      </c>
      <c r="L26" s="43">
        <v>1</v>
      </c>
      <c r="M26" s="57">
        <v>1</v>
      </c>
    </row>
    <row r="27" spans="1:13" ht="15.75" x14ac:dyDescent="0.25">
      <c r="A27" s="38">
        <v>36</v>
      </c>
      <c r="B27" s="47">
        <v>4092</v>
      </c>
      <c r="C27" s="39" t="s">
        <v>9</v>
      </c>
      <c r="D27" s="38">
        <v>6</v>
      </c>
      <c r="E27" s="40">
        <v>32.47</v>
      </c>
      <c r="F27" s="41">
        <f t="shared" si="2"/>
        <v>194.82</v>
      </c>
      <c r="G27" s="42"/>
      <c r="H27" s="43"/>
      <c r="I27" s="17"/>
      <c r="J27" s="57">
        <f t="shared" si="0"/>
        <v>6</v>
      </c>
      <c r="K27" s="46">
        <f t="shared" si="1"/>
        <v>6</v>
      </c>
      <c r="L27" s="43">
        <v>6</v>
      </c>
      <c r="M27" s="57">
        <v>6</v>
      </c>
    </row>
    <row r="28" spans="1:13" ht="15.75" x14ac:dyDescent="0.25">
      <c r="A28" s="38">
        <v>37</v>
      </c>
      <c r="B28" s="47">
        <v>4092</v>
      </c>
      <c r="C28" s="39" t="s">
        <v>9</v>
      </c>
      <c r="D28" s="38">
        <v>1</v>
      </c>
      <c r="E28" s="40">
        <v>32.479999999999997</v>
      </c>
      <c r="F28" s="41">
        <f t="shared" si="2"/>
        <v>32.479999999999997</v>
      </c>
      <c r="G28" s="42"/>
      <c r="H28" s="43"/>
      <c r="I28" s="17"/>
      <c r="J28" s="57">
        <f t="shared" si="0"/>
        <v>1</v>
      </c>
      <c r="K28" s="46">
        <f t="shared" si="1"/>
        <v>1</v>
      </c>
      <c r="L28" s="43">
        <v>1</v>
      </c>
      <c r="M28" s="57">
        <v>1</v>
      </c>
    </row>
    <row r="29" spans="1:13" ht="15.75" x14ac:dyDescent="0.25">
      <c r="A29" s="38">
        <v>39</v>
      </c>
      <c r="B29" s="47" t="s">
        <v>47</v>
      </c>
      <c r="C29" s="39" t="s">
        <v>9</v>
      </c>
      <c r="D29" s="38">
        <v>1</v>
      </c>
      <c r="E29" s="40">
        <v>33.21</v>
      </c>
      <c r="F29" s="41">
        <f t="shared" si="2"/>
        <v>33.21</v>
      </c>
      <c r="G29" s="42"/>
      <c r="H29" s="43"/>
      <c r="I29" s="17"/>
      <c r="J29" s="57">
        <f t="shared" si="0"/>
        <v>1</v>
      </c>
      <c r="K29" s="46">
        <f t="shared" si="1"/>
        <v>1</v>
      </c>
      <c r="L29" s="43">
        <v>1</v>
      </c>
      <c r="M29" s="57">
        <v>1</v>
      </c>
    </row>
    <row r="30" spans="1:13" ht="15.75" x14ac:dyDescent="0.25">
      <c r="A30" s="38">
        <v>40</v>
      </c>
      <c r="B30" s="39">
        <v>655</v>
      </c>
      <c r="C30" s="39" t="s">
        <v>9</v>
      </c>
      <c r="D30" s="38">
        <v>2</v>
      </c>
      <c r="E30" s="40">
        <v>36</v>
      </c>
      <c r="F30" s="41">
        <f t="shared" si="2"/>
        <v>72</v>
      </c>
      <c r="G30" s="42"/>
      <c r="H30" s="43"/>
      <c r="I30" s="17"/>
      <c r="J30" s="57">
        <f t="shared" si="0"/>
        <v>2</v>
      </c>
      <c r="K30" s="46">
        <f t="shared" si="1"/>
        <v>2</v>
      </c>
      <c r="L30" s="43">
        <v>2</v>
      </c>
      <c r="M30" s="57">
        <v>2</v>
      </c>
    </row>
    <row r="31" spans="1:13" ht="15.75" x14ac:dyDescent="0.25">
      <c r="A31" s="38">
        <v>41</v>
      </c>
      <c r="B31" s="39" t="s">
        <v>48</v>
      </c>
      <c r="C31" s="39" t="s">
        <v>9</v>
      </c>
      <c r="D31" s="38">
        <v>6</v>
      </c>
      <c r="E31" s="40">
        <v>36</v>
      </c>
      <c r="F31" s="41">
        <f t="shared" si="2"/>
        <v>216</v>
      </c>
      <c r="G31" s="42"/>
      <c r="H31" s="43"/>
      <c r="I31" s="17"/>
      <c r="J31" s="57">
        <f t="shared" si="0"/>
        <v>6</v>
      </c>
      <c r="K31" s="46">
        <f t="shared" si="1"/>
        <v>6</v>
      </c>
      <c r="L31" s="43">
        <v>6</v>
      </c>
      <c r="M31" s="57">
        <v>6</v>
      </c>
    </row>
    <row r="32" spans="1:13" ht="15.75" x14ac:dyDescent="0.25">
      <c r="A32" s="38">
        <v>44</v>
      </c>
      <c r="B32" s="39" t="s">
        <v>49</v>
      </c>
      <c r="C32" s="39" t="s">
        <v>9</v>
      </c>
      <c r="D32" s="38">
        <v>3</v>
      </c>
      <c r="E32" s="40">
        <v>37.520000000000003</v>
      </c>
      <c r="F32" s="41">
        <f>E32*K32</f>
        <v>112.56</v>
      </c>
      <c r="G32" s="42"/>
      <c r="H32" s="43"/>
      <c r="I32" s="17"/>
      <c r="J32" s="57">
        <f t="shared" si="0"/>
        <v>3</v>
      </c>
      <c r="K32" s="46">
        <f t="shared" si="1"/>
        <v>3</v>
      </c>
      <c r="L32" s="43">
        <v>3</v>
      </c>
      <c r="M32" s="57">
        <v>3</v>
      </c>
    </row>
    <row r="33" spans="1:13" ht="15.75" x14ac:dyDescent="0.25">
      <c r="A33" s="70">
        <v>38</v>
      </c>
      <c r="B33" s="64">
        <v>650</v>
      </c>
      <c r="C33" s="64" t="s">
        <v>9</v>
      </c>
      <c r="D33" s="65">
        <v>5</v>
      </c>
      <c r="E33" s="66">
        <v>32.6</v>
      </c>
      <c r="F33" s="67">
        <f>E33*D33</f>
        <v>163</v>
      </c>
      <c r="G33" s="34">
        <f>1+1</f>
        <v>2</v>
      </c>
      <c r="H33" s="2">
        <v>2</v>
      </c>
      <c r="I33" s="17"/>
      <c r="J33" s="57">
        <f>D33+H33</f>
        <v>7</v>
      </c>
      <c r="K33" s="32">
        <v>4</v>
      </c>
      <c r="L33" s="2">
        <v>2</v>
      </c>
      <c r="M33" s="29">
        <v>2</v>
      </c>
    </row>
    <row r="34" spans="1:13" ht="15.75" x14ac:dyDescent="0.25">
      <c r="A34" s="38">
        <v>47</v>
      </c>
      <c r="B34" s="48" t="s">
        <v>50</v>
      </c>
      <c r="C34" s="43"/>
      <c r="D34" s="43"/>
      <c r="E34" s="49">
        <v>40.450000000000003</v>
      </c>
      <c r="F34" s="41">
        <f>E34*K34</f>
        <v>40.450000000000003</v>
      </c>
      <c r="G34" s="43"/>
      <c r="H34" s="43">
        <v>1</v>
      </c>
      <c r="I34" s="17"/>
      <c r="J34" s="57">
        <f>D34+H34</f>
        <v>1</v>
      </c>
      <c r="K34" s="46">
        <f>J34-G34</f>
        <v>1</v>
      </c>
      <c r="L34" s="43">
        <v>1</v>
      </c>
      <c r="M34" s="57">
        <v>1</v>
      </c>
    </row>
    <row r="35" spans="1:13" ht="15.75" x14ac:dyDescent="0.25">
      <c r="A35" s="38">
        <v>48</v>
      </c>
      <c r="B35" s="48" t="s">
        <v>50</v>
      </c>
      <c r="C35" s="43"/>
      <c r="D35" s="43"/>
      <c r="E35" s="49">
        <v>40.46</v>
      </c>
      <c r="F35" s="41">
        <f>E35*K35</f>
        <v>40.46</v>
      </c>
      <c r="G35" s="43"/>
      <c r="H35" s="43">
        <v>1</v>
      </c>
      <c r="I35" s="17"/>
      <c r="J35" s="57">
        <f>D35+H35</f>
        <v>1</v>
      </c>
      <c r="K35" s="46">
        <f>J35-G35</f>
        <v>1</v>
      </c>
      <c r="L35" s="43">
        <v>1</v>
      </c>
      <c r="M35" s="57">
        <v>1</v>
      </c>
    </row>
    <row r="36" spans="1:13" ht="15.75" x14ac:dyDescent="0.25">
      <c r="A36" s="38">
        <v>46</v>
      </c>
      <c r="B36" s="47">
        <v>80</v>
      </c>
      <c r="C36" s="39"/>
      <c r="D36" s="38"/>
      <c r="E36" s="40">
        <v>39.36</v>
      </c>
      <c r="F36" s="41">
        <f>E36*K36</f>
        <v>590.4</v>
      </c>
      <c r="G36" s="42">
        <f>2+1</f>
        <v>3</v>
      </c>
      <c r="H36" s="43">
        <f>2+20</f>
        <v>22</v>
      </c>
      <c r="I36" s="17"/>
      <c r="J36" s="57">
        <f t="shared" si="0"/>
        <v>22</v>
      </c>
      <c r="K36" s="46">
        <f>J36-G36-4</f>
        <v>15</v>
      </c>
      <c r="L36" s="43">
        <v>15</v>
      </c>
      <c r="M36" s="57">
        <v>15</v>
      </c>
    </row>
    <row r="37" spans="1:13" ht="15.75" x14ac:dyDescent="0.25">
      <c r="A37" s="70">
        <v>49</v>
      </c>
      <c r="B37" s="64">
        <v>53</v>
      </c>
      <c r="C37" s="64" t="s">
        <v>9</v>
      </c>
      <c r="D37" s="65">
        <v>5</v>
      </c>
      <c r="E37" s="66">
        <v>42</v>
      </c>
      <c r="F37" s="67">
        <f>E37*D37</f>
        <v>210</v>
      </c>
      <c r="G37" s="34">
        <f>1</f>
        <v>1</v>
      </c>
      <c r="H37" s="2"/>
      <c r="I37" s="17"/>
      <c r="J37" s="57">
        <f t="shared" si="0"/>
        <v>5</v>
      </c>
      <c r="K37" s="32">
        <f t="shared" si="1"/>
        <v>4</v>
      </c>
      <c r="L37" s="2">
        <v>4</v>
      </c>
      <c r="M37" s="57">
        <v>4</v>
      </c>
    </row>
    <row r="38" spans="1:13" ht="15.75" x14ac:dyDescent="0.25">
      <c r="A38" s="70">
        <v>51</v>
      </c>
      <c r="B38" s="69">
        <v>83</v>
      </c>
      <c r="C38" s="64" t="s">
        <v>9</v>
      </c>
      <c r="D38" s="65">
        <v>3</v>
      </c>
      <c r="E38" s="66">
        <v>43.04</v>
      </c>
      <c r="F38" s="67">
        <f>E38*D38</f>
        <v>129.12</v>
      </c>
      <c r="G38" s="34">
        <v>9</v>
      </c>
      <c r="H38" s="2"/>
      <c r="I38" s="17"/>
      <c r="J38" s="57">
        <f t="shared" si="0"/>
        <v>3</v>
      </c>
      <c r="K38" s="32">
        <f t="shared" si="1"/>
        <v>-6</v>
      </c>
      <c r="L38" s="2"/>
      <c r="M38" s="57"/>
    </row>
    <row r="39" spans="1:13" ht="15.75" x14ac:dyDescent="0.25">
      <c r="A39" s="38">
        <v>54</v>
      </c>
      <c r="B39" s="39">
        <v>49</v>
      </c>
      <c r="C39" s="39" t="s">
        <v>9</v>
      </c>
      <c r="D39" s="38">
        <v>1</v>
      </c>
      <c r="E39" s="40">
        <v>47</v>
      </c>
      <c r="F39" s="41">
        <f>E39*K39</f>
        <v>47</v>
      </c>
      <c r="G39" s="42"/>
      <c r="H39" s="43"/>
      <c r="I39" s="17"/>
      <c r="J39" s="57">
        <f t="shared" si="0"/>
        <v>1</v>
      </c>
      <c r="K39" s="46">
        <f t="shared" si="1"/>
        <v>1</v>
      </c>
      <c r="L39" s="43">
        <v>1</v>
      </c>
      <c r="M39" s="57">
        <v>1</v>
      </c>
    </row>
    <row r="40" spans="1:13" x14ac:dyDescent="0.25">
      <c r="A40" s="2"/>
      <c r="B40" s="7">
        <v>304</v>
      </c>
      <c r="C40" s="2"/>
      <c r="D40" s="59"/>
      <c r="E40" s="2">
        <v>47.97</v>
      </c>
      <c r="F40" s="2"/>
      <c r="G40" s="35">
        <v>1</v>
      </c>
      <c r="H40" s="2"/>
      <c r="I40" s="17"/>
      <c r="J40" s="57">
        <f t="shared" si="0"/>
        <v>0</v>
      </c>
      <c r="K40" s="32">
        <f t="shared" si="1"/>
        <v>-1</v>
      </c>
      <c r="L40" s="2">
        <v>2</v>
      </c>
      <c r="M40" s="57" t="s">
        <v>51</v>
      </c>
    </row>
    <row r="41" spans="1:13" ht="15.75" x14ac:dyDescent="0.25">
      <c r="A41" s="38">
        <v>55</v>
      </c>
      <c r="B41" s="39">
        <v>530</v>
      </c>
      <c r="C41" s="39" t="s">
        <v>9</v>
      </c>
      <c r="D41" s="38">
        <v>6</v>
      </c>
      <c r="E41" s="40">
        <v>47.97</v>
      </c>
      <c r="F41" s="41">
        <f>E41*K41</f>
        <v>239.85</v>
      </c>
      <c r="G41" s="42">
        <v>3</v>
      </c>
      <c r="H41" s="43">
        <f>1+1</f>
        <v>2</v>
      </c>
      <c r="I41" s="17"/>
      <c r="J41" s="57">
        <f t="shared" si="0"/>
        <v>8</v>
      </c>
      <c r="K41" s="46">
        <f t="shared" si="1"/>
        <v>5</v>
      </c>
      <c r="L41" s="43">
        <v>5</v>
      </c>
      <c r="M41" s="57">
        <v>5</v>
      </c>
    </row>
    <row r="42" spans="1:13" ht="15.75" x14ac:dyDescent="0.25">
      <c r="A42" s="70"/>
      <c r="B42" s="69">
        <v>530</v>
      </c>
      <c r="C42" s="64"/>
      <c r="D42" s="65"/>
      <c r="E42" s="66">
        <v>90</v>
      </c>
      <c r="F42" s="67"/>
      <c r="G42" s="34"/>
      <c r="H42" s="2">
        <v>1</v>
      </c>
      <c r="I42" s="17"/>
      <c r="J42" s="57">
        <f>D42+H42</f>
        <v>1</v>
      </c>
      <c r="K42" s="32">
        <f>J42-G42</f>
        <v>1</v>
      </c>
      <c r="L42" s="2"/>
      <c r="M42" s="57"/>
    </row>
    <row r="43" spans="1:13" ht="15.75" x14ac:dyDescent="0.25">
      <c r="A43" s="38">
        <v>56</v>
      </c>
      <c r="B43" s="39" t="s">
        <v>52</v>
      </c>
      <c r="C43" s="39" t="s">
        <v>9</v>
      </c>
      <c r="D43" s="38">
        <v>6</v>
      </c>
      <c r="E43" s="40">
        <v>47.97</v>
      </c>
      <c r="F43" s="41">
        <f>E43*K43</f>
        <v>287.82</v>
      </c>
      <c r="G43" s="42">
        <f>3</f>
        <v>3</v>
      </c>
      <c r="H43" s="43">
        <f>3</f>
        <v>3</v>
      </c>
      <c r="I43" s="17"/>
      <c r="J43" s="57">
        <f t="shared" si="0"/>
        <v>9</v>
      </c>
      <c r="K43" s="46">
        <f t="shared" si="1"/>
        <v>6</v>
      </c>
      <c r="L43" s="43">
        <v>6</v>
      </c>
      <c r="M43" s="57">
        <v>6</v>
      </c>
    </row>
    <row r="44" spans="1:13" ht="15.75" x14ac:dyDescent="0.25">
      <c r="A44" s="38">
        <v>60</v>
      </c>
      <c r="B44" s="39">
        <v>57</v>
      </c>
      <c r="C44" s="39" t="s">
        <v>9</v>
      </c>
      <c r="D44" s="38">
        <v>1</v>
      </c>
      <c r="E44" s="40">
        <v>52.01</v>
      </c>
      <c r="F44" s="41">
        <f>E44*K44</f>
        <v>52.01</v>
      </c>
      <c r="G44" s="42"/>
      <c r="H44" s="43"/>
      <c r="I44" s="17"/>
      <c r="J44" s="57">
        <f t="shared" si="0"/>
        <v>1</v>
      </c>
      <c r="K44" s="46">
        <f t="shared" si="1"/>
        <v>1</v>
      </c>
      <c r="L44" s="43">
        <v>1</v>
      </c>
      <c r="M44" s="57">
        <v>1</v>
      </c>
    </row>
    <row r="45" spans="1:13" ht="15.75" x14ac:dyDescent="0.25">
      <c r="A45" s="70">
        <v>61</v>
      </c>
      <c r="B45" s="69" t="s">
        <v>53</v>
      </c>
      <c r="C45" s="64" t="s">
        <v>9</v>
      </c>
      <c r="D45" s="65"/>
      <c r="E45" s="66">
        <v>61.5</v>
      </c>
      <c r="F45" s="67">
        <f>E45*D45</f>
        <v>0</v>
      </c>
      <c r="G45" s="34">
        <f>2+2</f>
        <v>4</v>
      </c>
      <c r="H45" s="2">
        <f>3+2</f>
        <v>5</v>
      </c>
      <c r="I45" s="17"/>
      <c r="J45" s="57">
        <f t="shared" si="0"/>
        <v>5</v>
      </c>
      <c r="K45" s="32">
        <f t="shared" si="1"/>
        <v>1</v>
      </c>
      <c r="L45" s="2"/>
      <c r="M45" s="57"/>
    </row>
    <row r="46" spans="1:13" ht="15.75" x14ac:dyDescent="0.25">
      <c r="A46" s="38">
        <v>62</v>
      </c>
      <c r="B46" s="39" t="s">
        <v>54</v>
      </c>
      <c r="C46" s="39" t="s">
        <v>9</v>
      </c>
      <c r="D46" s="38">
        <v>4</v>
      </c>
      <c r="E46" s="40">
        <v>75.010000000000005</v>
      </c>
      <c r="F46" s="41">
        <f>E46*K46</f>
        <v>300.04000000000002</v>
      </c>
      <c r="G46" s="42"/>
      <c r="H46" s="43"/>
      <c r="I46" s="17"/>
      <c r="J46" s="57">
        <f t="shared" si="0"/>
        <v>4</v>
      </c>
      <c r="K46" s="46">
        <f t="shared" si="1"/>
        <v>4</v>
      </c>
      <c r="L46" s="43">
        <v>4</v>
      </c>
      <c r="M46" s="57">
        <v>4</v>
      </c>
    </row>
    <row r="47" spans="1:13" ht="15.75" x14ac:dyDescent="0.25">
      <c r="A47" s="70">
        <v>64</v>
      </c>
      <c r="B47" s="69" t="s">
        <v>55</v>
      </c>
      <c r="C47" s="64" t="s">
        <v>9</v>
      </c>
      <c r="D47" s="65"/>
      <c r="E47" s="66">
        <v>101.84</v>
      </c>
      <c r="F47" s="67">
        <f>E47*D47</f>
        <v>0</v>
      </c>
      <c r="G47" s="34"/>
      <c r="H47" s="2">
        <f>1+2</f>
        <v>3</v>
      </c>
      <c r="I47" s="17"/>
      <c r="J47" s="57">
        <f>D47+H47</f>
        <v>3</v>
      </c>
      <c r="K47" s="32">
        <f>J47-G47</f>
        <v>3</v>
      </c>
      <c r="L47" s="2"/>
      <c r="M47" s="57"/>
    </row>
    <row r="48" spans="1:13" ht="15.75" x14ac:dyDescent="0.25">
      <c r="A48" s="70"/>
      <c r="B48" s="69" t="s">
        <v>56</v>
      </c>
      <c r="C48" s="64"/>
      <c r="D48" s="65"/>
      <c r="E48" s="66">
        <v>101.85</v>
      </c>
      <c r="F48" s="67">
        <f>E48*D48</f>
        <v>0</v>
      </c>
      <c r="G48" s="34"/>
      <c r="H48" s="2">
        <v>1</v>
      </c>
      <c r="I48" s="17"/>
      <c r="J48" s="57">
        <f t="shared" ref="J48:J98" si="3">D48+H48</f>
        <v>1</v>
      </c>
      <c r="K48" s="32">
        <f t="shared" ref="K48:K98" si="4">J48-G48</f>
        <v>1</v>
      </c>
      <c r="L48" s="2"/>
      <c r="M48" s="57"/>
    </row>
    <row r="49" spans="1:13" ht="15.75" x14ac:dyDescent="0.25">
      <c r="A49" s="70">
        <v>113</v>
      </c>
      <c r="B49" s="69" t="s">
        <v>55</v>
      </c>
      <c r="C49" s="64" t="s">
        <v>9</v>
      </c>
      <c r="D49" s="65">
        <v>2</v>
      </c>
      <c r="E49" s="66">
        <v>222.02</v>
      </c>
      <c r="F49" s="67">
        <f>E49*D49</f>
        <v>444.04</v>
      </c>
      <c r="G49" s="34">
        <v>4</v>
      </c>
      <c r="H49" s="2"/>
      <c r="I49" s="17"/>
      <c r="J49" s="57">
        <f t="shared" ref="J49:J57" si="5">D49+H49</f>
        <v>2</v>
      </c>
      <c r="K49" s="32">
        <f t="shared" ref="K49:K57" si="6">J49-G49</f>
        <v>-2</v>
      </c>
      <c r="L49" s="2"/>
      <c r="M49" s="57"/>
    </row>
    <row r="50" spans="1:13" x14ac:dyDescent="0.25">
      <c r="A50" s="70">
        <v>138</v>
      </c>
      <c r="B50" s="7" t="s">
        <v>57</v>
      </c>
      <c r="C50" s="2"/>
      <c r="D50" s="59"/>
      <c r="E50" s="2">
        <v>322.26</v>
      </c>
      <c r="F50" s="2"/>
      <c r="G50" s="35">
        <v>3</v>
      </c>
      <c r="H50" s="2"/>
      <c r="I50" s="17"/>
      <c r="J50" s="57">
        <f t="shared" si="5"/>
        <v>0</v>
      </c>
      <c r="K50" s="32">
        <f t="shared" si="6"/>
        <v>-3</v>
      </c>
      <c r="L50" s="2"/>
      <c r="M50" s="57"/>
    </row>
    <row r="51" spans="1:13" ht="15.75" x14ac:dyDescent="0.25">
      <c r="A51" s="38">
        <v>77</v>
      </c>
      <c r="B51" s="47" t="s">
        <v>58</v>
      </c>
      <c r="C51" s="39" t="s">
        <v>9</v>
      </c>
      <c r="D51" s="38"/>
      <c r="E51" s="40">
        <v>110.7</v>
      </c>
      <c r="F51" s="41">
        <f>E51*K51</f>
        <v>110.7</v>
      </c>
      <c r="G51" s="42"/>
      <c r="H51" s="43">
        <v>1</v>
      </c>
      <c r="I51" s="17"/>
      <c r="J51" s="57">
        <f t="shared" si="5"/>
        <v>1</v>
      </c>
      <c r="K51" s="46">
        <f t="shared" si="6"/>
        <v>1</v>
      </c>
      <c r="L51" s="43">
        <v>1</v>
      </c>
      <c r="M51" s="57">
        <v>1</v>
      </c>
    </row>
    <row r="52" spans="1:13" ht="15.75" x14ac:dyDescent="0.25">
      <c r="A52" s="38">
        <v>65</v>
      </c>
      <c r="B52" s="47" t="s">
        <v>58</v>
      </c>
      <c r="C52" s="39" t="s">
        <v>9</v>
      </c>
      <c r="D52" s="38"/>
      <c r="E52" s="40">
        <v>101.84</v>
      </c>
      <c r="F52" s="41">
        <f>E52*K52</f>
        <v>101.84</v>
      </c>
      <c r="G52" s="42"/>
      <c r="H52" s="43">
        <v>1</v>
      </c>
      <c r="I52" s="17"/>
      <c r="J52" s="57">
        <f t="shared" si="5"/>
        <v>1</v>
      </c>
      <c r="K52" s="46">
        <f t="shared" si="6"/>
        <v>1</v>
      </c>
      <c r="L52" s="43">
        <v>1</v>
      </c>
      <c r="M52" s="57">
        <v>1</v>
      </c>
    </row>
    <row r="53" spans="1:13" ht="15.75" x14ac:dyDescent="0.25">
      <c r="A53" s="38">
        <v>67</v>
      </c>
      <c r="B53" s="47" t="s">
        <v>58</v>
      </c>
      <c r="C53" s="39" t="s">
        <v>9</v>
      </c>
      <c r="D53" s="38"/>
      <c r="E53" s="40">
        <v>101.85</v>
      </c>
      <c r="F53" s="41">
        <f>E53*K53</f>
        <v>101.85</v>
      </c>
      <c r="G53" s="42"/>
      <c r="H53" s="43">
        <v>1</v>
      </c>
      <c r="I53" s="17"/>
      <c r="J53" s="57">
        <f t="shared" si="5"/>
        <v>1</v>
      </c>
      <c r="K53" s="46">
        <f t="shared" si="6"/>
        <v>1</v>
      </c>
      <c r="L53" s="43">
        <v>1</v>
      </c>
      <c r="M53" s="57">
        <v>1</v>
      </c>
    </row>
    <row r="54" spans="1:13" ht="15.75" x14ac:dyDescent="0.25">
      <c r="A54" s="2"/>
      <c r="B54" s="7" t="s">
        <v>59</v>
      </c>
      <c r="C54" s="2"/>
      <c r="D54" s="18"/>
      <c r="E54" s="19">
        <v>222.02</v>
      </c>
      <c r="F54" s="2"/>
      <c r="G54" s="34">
        <v>1</v>
      </c>
      <c r="H54" s="2"/>
      <c r="I54" s="17"/>
      <c r="J54" s="57">
        <f t="shared" si="5"/>
        <v>0</v>
      </c>
      <c r="K54" s="32">
        <f t="shared" si="6"/>
        <v>-1</v>
      </c>
      <c r="L54" s="2"/>
      <c r="M54" s="57"/>
    </row>
    <row r="55" spans="1:13" s="17" customFormat="1" ht="15.75" x14ac:dyDescent="0.25">
      <c r="A55" s="70">
        <v>132</v>
      </c>
      <c r="B55" s="69" t="s">
        <v>58</v>
      </c>
      <c r="C55" s="64"/>
      <c r="D55" s="65"/>
      <c r="E55" s="66">
        <v>273.08</v>
      </c>
      <c r="F55" s="67"/>
      <c r="G55" s="34">
        <v>1</v>
      </c>
      <c r="H55" s="2"/>
      <c r="J55" s="57">
        <f t="shared" si="5"/>
        <v>0</v>
      </c>
      <c r="K55" s="32">
        <f t="shared" si="6"/>
        <v>-1</v>
      </c>
      <c r="L55" s="2"/>
    </row>
    <row r="56" spans="1:13" ht="15.75" x14ac:dyDescent="0.25">
      <c r="A56" s="38">
        <v>150</v>
      </c>
      <c r="B56" s="47" t="s">
        <v>60</v>
      </c>
      <c r="C56" s="39" t="s">
        <v>9</v>
      </c>
      <c r="D56" s="38"/>
      <c r="E56" s="40">
        <v>412.05</v>
      </c>
      <c r="F56" s="41">
        <f>E56*K56</f>
        <v>412.05</v>
      </c>
      <c r="G56" s="42"/>
      <c r="H56" s="43">
        <v>1</v>
      </c>
      <c r="I56" s="17"/>
      <c r="J56" s="57">
        <f t="shared" si="5"/>
        <v>1</v>
      </c>
      <c r="K56" s="46">
        <f t="shared" si="6"/>
        <v>1</v>
      </c>
      <c r="L56" s="43">
        <v>1</v>
      </c>
      <c r="M56" s="57">
        <v>1</v>
      </c>
    </row>
    <row r="57" spans="1:13" ht="15.75" x14ac:dyDescent="0.25">
      <c r="A57" s="70">
        <v>66</v>
      </c>
      <c r="B57" s="69" t="s">
        <v>61</v>
      </c>
      <c r="C57" s="64" t="s">
        <v>9</v>
      </c>
      <c r="D57" s="65"/>
      <c r="E57" s="66">
        <v>101.84</v>
      </c>
      <c r="F57" s="67">
        <f t="shared" ref="F57:F63" si="7">E57*D57</f>
        <v>0</v>
      </c>
      <c r="G57" s="34"/>
      <c r="H57" s="2">
        <f>1+2+2</f>
        <v>5</v>
      </c>
      <c r="I57" s="17"/>
      <c r="J57" s="57">
        <f t="shared" si="5"/>
        <v>5</v>
      </c>
      <c r="K57" s="32">
        <f t="shared" si="6"/>
        <v>5</v>
      </c>
      <c r="L57" s="2">
        <v>1</v>
      </c>
      <c r="M57" s="57">
        <v>1</v>
      </c>
    </row>
    <row r="58" spans="1:13" ht="15.75" x14ac:dyDescent="0.25">
      <c r="A58" s="70"/>
      <c r="B58" s="69" t="s">
        <v>62</v>
      </c>
      <c r="C58" s="64"/>
      <c r="D58" s="65"/>
      <c r="E58" s="66">
        <v>101.85</v>
      </c>
      <c r="F58" s="67">
        <f t="shared" si="7"/>
        <v>0</v>
      </c>
      <c r="G58" s="34"/>
      <c r="H58" s="2">
        <v>2</v>
      </c>
      <c r="I58" s="17"/>
      <c r="J58" s="57">
        <f t="shared" si="3"/>
        <v>2</v>
      </c>
      <c r="K58" s="32">
        <f t="shared" si="4"/>
        <v>2</v>
      </c>
      <c r="L58" s="2"/>
      <c r="M58" s="57"/>
    </row>
    <row r="59" spans="1:13" ht="15.75" x14ac:dyDescent="0.25">
      <c r="A59" s="38">
        <v>78</v>
      </c>
      <c r="B59" s="47" t="s">
        <v>61</v>
      </c>
      <c r="C59" s="39" t="s">
        <v>9</v>
      </c>
      <c r="D59" s="38"/>
      <c r="E59" s="40">
        <v>110.7</v>
      </c>
      <c r="F59" s="41">
        <f>E59*K59</f>
        <v>110.7</v>
      </c>
      <c r="G59" s="42"/>
      <c r="H59" s="43">
        <v>1</v>
      </c>
      <c r="I59" s="17"/>
      <c r="J59" s="57">
        <f>D59+H59</f>
        <v>1</v>
      </c>
      <c r="K59" s="46">
        <f>J59-G59</f>
        <v>1</v>
      </c>
      <c r="L59" s="43">
        <v>1</v>
      </c>
      <c r="M59" s="57">
        <v>1</v>
      </c>
    </row>
    <row r="60" spans="1:13" s="17" customFormat="1" ht="15.75" x14ac:dyDescent="0.25">
      <c r="A60" s="70">
        <v>133</v>
      </c>
      <c r="B60" s="69" t="s">
        <v>61</v>
      </c>
      <c r="C60" s="64" t="s">
        <v>9</v>
      </c>
      <c r="D60" s="65">
        <v>1</v>
      </c>
      <c r="E60" s="66">
        <v>273.08</v>
      </c>
      <c r="F60" s="67">
        <f t="shared" si="7"/>
        <v>273.08</v>
      </c>
      <c r="G60" s="34">
        <f>1+1</f>
        <v>2</v>
      </c>
      <c r="H60" s="2"/>
      <c r="J60" s="57">
        <f>D60+H60</f>
        <v>1</v>
      </c>
      <c r="K60" s="32">
        <f>J60-G60</f>
        <v>-1</v>
      </c>
      <c r="L60" s="2"/>
    </row>
    <row r="61" spans="1:13" ht="15.75" x14ac:dyDescent="0.25">
      <c r="A61" s="70">
        <v>63</v>
      </c>
      <c r="B61" s="69">
        <v>410</v>
      </c>
      <c r="C61" s="64" t="s">
        <v>9</v>
      </c>
      <c r="D61" s="65"/>
      <c r="E61" s="66">
        <v>101.84</v>
      </c>
      <c r="F61" s="67">
        <f t="shared" si="7"/>
        <v>0</v>
      </c>
      <c r="G61" s="34"/>
      <c r="H61" s="2">
        <f>6+2</f>
        <v>8</v>
      </c>
      <c r="I61" s="17"/>
      <c r="J61" s="57">
        <f>D61+H61</f>
        <v>8</v>
      </c>
      <c r="K61" s="32">
        <f>J61-G61</f>
        <v>8</v>
      </c>
      <c r="L61" s="2">
        <f>2</f>
        <v>2</v>
      </c>
      <c r="M61" s="57"/>
    </row>
    <row r="62" spans="1:13" ht="15.75" x14ac:dyDescent="0.25">
      <c r="A62" s="70">
        <v>68</v>
      </c>
      <c r="B62" s="69">
        <v>410</v>
      </c>
      <c r="C62" s="64" t="s">
        <v>9</v>
      </c>
      <c r="D62" s="65"/>
      <c r="E62" s="66">
        <v>101.87</v>
      </c>
      <c r="F62" s="67">
        <f t="shared" si="7"/>
        <v>0</v>
      </c>
      <c r="G62" s="34"/>
      <c r="H62" s="2">
        <v>1</v>
      </c>
      <c r="I62" s="17"/>
      <c r="J62" s="57">
        <f t="shared" si="3"/>
        <v>1</v>
      </c>
      <c r="K62" s="32">
        <f t="shared" si="4"/>
        <v>1</v>
      </c>
      <c r="L62" s="2"/>
      <c r="M62" s="57"/>
    </row>
    <row r="63" spans="1:13" ht="15.75" x14ac:dyDescent="0.25">
      <c r="A63" s="70">
        <v>75</v>
      </c>
      <c r="B63" s="69">
        <v>410</v>
      </c>
      <c r="C63" s="64" t="s">
        <v>9</v>
      </c>
      <c r="D63" s="65"/>
      <c r="E63" s="66">
        <v>110.7</v>
      </c>
      <c r="F63" s="67">
        <f t="shared" si="7"/>
        <v>0</v>
      </c>
      <c r="G63" s="34"/>
      <c r="H63" s="2">
        <f>4</f>
        <v>4</v>
      </c>
      <c r="I63" s="17"/>
      <c r="J63" s="57">
        <f>D63+H63</f>
        <v>4</v>
      </c>
      <c r="K63" s="32">
        <f>J63-G63</f>
        <v>4</v>
      </c>
      <c r="L63" s="2"/>
      <c r="M63" s="57"/>
    </row>
    <row r="64" spans="1:13" ht="15.75" x14ac:dyDescent="0.25">
      <c r="A64" s="70">
        <v>112</v>
      </c>
      <c r="B64" s="69">
        <v>410</v>
      </c>
      <c r="C64" s="64"/>
      <c r="D64" s="65"/>
      <c r="E64" s="66">
        <v>222.02</v>
      </c>
      <c r="F64" s="67"/>
      <c r="G64" s="34">
        <v>1</v>
      </c>
      <c r="H64" s="2"/>
      <c r="I64" s="17"/>
      <c r="J64" s="57">
        <f>D64+H64</f>
        <v>0</v>
      </c>
      <c r="K64" s="32">
        <f>J64-G64</f>
        <v>-1</v>
      </c>
      <c r="L64" s="2"/>
      <c r="M64" s="57"/>
    </row>
    <row r="65" spans="1:13" ht="15.75" x14ac:dyDescent="0.25">
      <c r="A65" s="70">
        <v>136</v>
      </c>
      <c r="B65" s="69">
        <v>410</v>
      </c>
      <c r="C65" s="64"/>
      <c r="D65" s="65"/>
      <c r="E65" s="66">
        <v>322.26</v>
      </c>
      <c r="F65" s="67"/>
      <c r="G65" s="34">
        <v>3</v>
      </c>
      <c r="H65" s="2"/>
      <c r="I65" s="17"/>
      <c r="J65" s="57">
        <f>D65+H65</f>
        <v>0</v>
      </c>
      <c r="K65" s="32">
        <f>J65-G65</f>
        <v>-3</v>
      </c>
      <c r="L65" s="2"/>
      <c r="M65" s="57"/>
    </row>
    <row r="66" spans="1:13" ht="15.75" x14ac:dyDescent="0.25">
      <c r="A66" s="70"/>
      <c r="B66" s="64">
        <v>55</v>
      </c>
      <c r="C66" s="64"/>
      <c r="D66" s="65"/>
      <c r="E66" s="66">
        <v>60.89</v>
      </c>
      <c r="F66" s="67">
        <f>E66*D66</f>
        <v>0</v>
      </c>
      <c r="G66" s="34">
        <v>8</v>
      </c>
      <c r="H66" s="2">
        <v>9</v>
      </c>
      <c r="I66" s="17"/>
      <c r="J66" s="57">
        <f>D66+H66</f>
        <v>9</v>
      </c>
      <c r="K66" s="32">
        <f>J66-G66</f>
        <v>1</v>
      </c>
      <c r="L66" s="2"/>
      <c r="M66" s="57"/>
    </row>
    <row r="67" spans="1:13" ht="15.75" x14ac:dyDescent="0.25">
      <c r="A67" s="70">
        <v>69</v>
      </c>
      <c r="B67" s="69">
        <v>55</v>
      </c>
      <c r="C67" s="2"/>
      <c r="D67" s="59"/>
      <c r="E67" s="19">
        <v>105.27</v>
      </c>
      <c r="F67" s="67">
        <v>105.27</v>
      </c>
      <c r="G67" s="35">
        <v>1</v>
      </c>
      <c r="H67" s="2"/>
      <c r="I67" s="17"/>
      <c r="J67" s="57">
        <f t="shared" si="3"/>
        <v>0</v>
      </c>
      <c r="K67" s="32">
        <f t="shared" si="4"/>
        <v>-1</v>
      </c>
      <c r="L67" s="2"/>
      <c r="M67" s="57"/>
    </row>
    <row r="68" spans="1:13" s="26" customFormat="1" ht="15.75" x14ac:dyDescent="0.25">
      <c r="A68" s="65">
        <v>70</v>
      </c>
      <c r="B68" s="21">
        <v>55</v>
      </c>
      <c r="C68" s="24" t="s">
        <v>9</v>
      </c>
      <c r="D68" s="65">
        <v>13</v>
      </c>
      <c r="E68" s="23">
        <v>106.27</v>
      </c>
      <c r="F68" s="20">
        <f>E68*D68</f>
        <v>1381.51</v>
      </c>
      <c r="G68" s="25">
        <v>15</v>
      </c>
      <c r="H68" s="59">
        <f>4</f>
        <v>4</v>
      </c>
      <c r="I68" s="29"/>
      <c r="J68" s="26">
        <f t="shared" si="3"/>
        <v>17</v>
      </c>
      <c r="K68" s="37">
        <f t="shared" si="4"/>
        <v>2</v>
      </c>
      <c r="L68" s="59"/>
    </row>
    <row r="69" spans="1:13" ht="15.75" x14ac:dyDescent="0.25">
      <c r="A69" s="38">
        <v>72</v>
      </c>
      <c r="B69" s="47">
        <v>55</v>
      </c>
      <c r="C69" s="39"/>
      <c r="D69" s="38"/>
      <c r="E69" s="40">
        <v>106.28</v>
      </c>
      <c r="F69" s="41">
        <f>E69*K69</f>
        <v>106.28</v>
      </c>
      <c r="G69" s="42"/>
      <c r="H69" s="43">
        <v>1</v>
      </c>
      <c r="I69" s="17"/>
      <c r="J69" s="57">
        <f t="shared" si="3"/>
        <v>1</v>
      </c>
      <c r="K69" s="46">
        <f t="shared" si="4"/>
        <v>1</v>
      </c>
      <c r="L69" s="43">
        <v>1</v>
      </c>
      <c r="M69" s="57">
        <v>1</v>
      </c>
    </row>
    <row r="70" spans="1:13" ht="15.75" x14ac:dyDescent="0.25">
      <c r="A70" s="38">
        <v>73</v>
      </c>
      <c r="B70" s="47">
        <v>55</v>
      </c>
      <c r="C70" s="39" t="s">
        <v>9</v>
      </c>
      <c r="D70" s="38">
        <v>1</v>
      </c>
      <c r="E70" s="40">
        <v>106.29</v>
      </c>
      <c r="F70" s="41">
        <f>E70*K70</f>
        <v>106.29</v>
      </c>
      <c r="G70" s="42"/>
      <c r="H70" s="43"/>
      <c r="I70" s="17"/>
      <c r="J70" s="57">
        <f t="shared" si="3"/>
        <v>1</v>
      </c>
      <c r="K70" s="46">
        <f t="shared" si="4"/>
        <v>1</v>
      </c>
      <c r="L70" s="43">
        <v>1</v>
      </c>
      <c r="M70" s="57">
        <v>1</v>
      </c>
    </row>
    <row r="71" spans="1:13" ht="15.75" x14ac:dyDescent="0.25">
      <c r="A71" s="38">
        <v>74</v>
      </c>
      <c r="B71" s="39" t="s">
        <v>63</v>
      </c>
      <c r="C71" s="39" t="s">
        <v>9</v>
      </c>
      <c r="D71" s="38">
        <v>1</v>
      </c>
      <c r="E71" s="40">
        <v>109.77</v>
      </c>
      <c r="F71" s="41">
        <f>E71*D71</f>
        <v>109.77</v>
      </c>
      <c r="G71" s="42"/>
      <c r="H71" s="43"/>
      <c r="I71" s="44"/>
      <c r="J71" s="45">
        <f t="shared" si="3"/>
        <v>1</v>
      </c>
      <c r="K71" s="46">
        <f t="shared" si="4"/>
        <v>1</v>
      </c>
      <c r="L71" s="43">
        <v>1</v>
      </c>
      <c r="M71" s="57">
        <v>2</v>
      </c>
    </row>
    <row r="72" spans="1:13" ht="15.75" x14ac:dyDescent="0.25">
      <c r="A72" s="70">
        <v>79</v>
      </c>
      <c r="B72" s="69">
        <v>226</v>
      </c>
      <c r="C72" s="64" t="s">
        <v>9</v>
      </c>
      <c r="D72" s="65">
        <v>4</v>
      </c>
      <c r="E72" s="66">
        <v>121.76</v>
      </c>
      <c r="F72" s="67">
        <f>E72*D72</f>
        <v>487.04</v>
      </c>
      <c r="G72" s="34">
        <v>1</v>
      </c>
      <c r="H72" s="2"/>
      <c r="I72" s="17"/>
      <c r="J72" s="57">
        <f t="shared" si="3"/>
        <v>4</v>
      </c>
      <c r="K72" s="32">
        <f t="shared" si="4"/>
        <v>3</v>
      </c>
      <c r="L72" s="2">
        <v>2</v>
      </c>
      <c r="M72" s="57">
        <v>2</v>
      </c>
    </row>
    <row r="73" spans="1:13" ht="15.75" x14ac:dyDescent="0.25">
      <c r="A73" s="38">
        <v>81</v>
      </c>
      <c r="B73" s="39">
        <v>711</v>
      </c>
      <c r="C73" s="39" t="s">
        <v>9</v>
      </c>
      <c r="D73" s="38">
        <v>2</v>
      </c>
      <c r="E73" s="40">
        <v>138.38</v>
      </c>
      <c r="F73" s="41">
        <f>E73*K73</f>
        <v>138.38</v>
      </c>
      <c r="G73" s="42">
        <f>1+1+1</f>
        <v>3</v>
      </c>
      <c r="H73" s="43">
        <v>2</v>
      </c>
      <c r="I73" s="17"/>
      <c r="J73" s="57">
        <f t="shared" si="3"/>
        <v>4</v>
      </c>
      <c r="K73" s="46">
        <f t="shared" si="4"/>
        <v>1</v>
      </c>
      <c r="L73" s="43">
        <v>1</v>
      </c>
      <c r="M73" s="45">
        <v>1</v>
      </c>
    </row>
    <row r="74" spans="1:13" ht="15.75" x14ac:dyDescent="0.25">
      <c r="A74" s="70"/>
      <c r="B74" s="64" t="s">
        <v>64</v>
      </c>
      <c r="C74" s="64"/>
      <c r="D74" s="65">
        <v>1</v>
      </c>
      <c r="E74" s="66">
        <v>153.12</v>
      </c>
      <c r="F74" s="67">
        <v>306.24</v>
      </c>
      <c r="G74" s="34">
        <v>2</v>
      </c>
      <c r="H74" s="2"/>
      <c r="I74" s="57" t="s">
        <v>65</v>
      </c>
      <c r="J74" s="57">
        <f t="shared" si="3"/>
        <v>1</v>
      </c>
      <c r="K74" s="32">
        <f t="shared" si="4"/>
        <v>-1</v>
      </c>
      <c r="L74" s="2">
        <v>2</v>
      </c>
      <c r="M74" s="57">
        <v>2</v>
      </c>
    </row>
    <row r="75" spans="1:13" ht="15.75" x14ac:dyDescent="0.25">
      <c r="A75" s="38">
        <v>85</v>
      </c>
      <c r="B75" s="39" t="s">
        <v>66</v>
      </c>
      <c r="C75" s="39" t="s">
        <v>9</v>
      </c>
      <c r="D75" s="38">
        <v>3</v>
      </c>
      <c r="E75" s="40">
        <v>158.06</v>
      </c>
      <c r="F75" s="41">
        <f>E75*K75</f>
        <v>474.18</v>
      </c>
      <c r="G75" s="42"/>
      <c r="H75" s="43"/>
      <c r="I75" s="17"/>
      <c r="J75" s="57">
        <f t="shared" si="3"/>
        <v>3</v>
      </c>
      <c r="K75" s="46">
        <f t="shared" si="4"/>
        <v>3</v>
      </c>
      <c r="L75" s="43">
        <v>3</v>
      </c>
      <c r="M75" s="57">
        <v>3</v>
      </c>
    </row>
    <row r="76" spans="1:13" ht="15.75" x14ac:dyDescent="0.25">
      <c r="A76" s="38">
        <v>86</v>
      </c>
      <c r="B76" s="47">
        <v>9730</v>
      </c>
      <c r="C76" s="39" t="s">
        <v>9</v>
      </c>
      <c r="D76" s="38">
        <v>4</v>
      </c>
      <c r="E76" s="40">
        <v>159.9</v>
      </c>
      <c r="F76" s="41">
        <f>E76*K76</f>
        <v>639.6</v>
      </c>
      <c r="G76" s="42"/>
      <c r="H76" s="43"/>
      <c r="I76" s="17"/>
      <c r="J76" s="57">
        <f t="shared" si="3"/>
        <v>4</v>
      </c>
      <c r="K76" s="46">
        <f t="shared" si="4"/>
        <v>4</v>
      </c>
      <c r="L76" s="43">
        <v>4</v>
      </c>
      <c r="M76" s="57">
        <v>4</v>
      </c>
    </row>
    <row r="77" spans="1:13" ht="15.75" x14ac:dyDescent="0.25">
      <c r="A77" s="38">
        <v>87</v>
      </c>
      <c r="B77" s="47" t="s">
        <v>67</v>
      </c>
      <c r="C77" s="39" t="s">
        <v>9</v>
      </c>
      <c r="D77" s="38">
        <v>1</v>
      </c>
      <c r="E77" s="40">
        <v>159.9</v>
      </c>
      <c r="F77" s="41">
        <f>E77*K77</f>
        <v>159.9</v>
      </c>
      <c r="G77" s="42"/>
      <c r="H77" s="43"/>
      <c r="I77" s="17"/>
      <c r="J77" s="57">
        <f t="shared" si="3"/>
        <v>1</v>
      </c>
      <c r="K77" s="46">
        <f t="shared" si="4"/>
        <v>1</v>
      </c>
      <c r="L77" s="43">
        <v>1</v>
      </c>
      <c r="M77" s="57">
        <v>1</v>
      </c>
    </row>
    <row r="78" spans="1:13" ht="15.75" x14ac:dyDescent="0.25">
      <c r="A78" s="38">
        <v>89</v>
      </c>
      <c r="B78" s="47" t="s">
        <v>68</v>
      </c>
      <c r="C78" s="39" t="s">
        <v>9</v>
      </c>
      <c r="D78" s="38">
        <v>1</v>
      </c>
      <c r="E78" s="40">
        <v>159.9</v>
      </c>
      <c r="F78" s="41">
        <f>E78*K78</f>
        <v>159.9</v>
      </c>
      <c r="G78" s="42"/>
      <c r="H78" s="43"/>
      <c r="I78" s="17"/>
      <c r="J78" s="57">
        <f t="shared" si="3"/>
        <v>1</v>
      </c>
      <c r="K78" s="46">
        <f t="shared" si="4"/>
        <v>1</v>
      </c>
      <c r="L78" s="43">
        <v>1</v>
      </c>
      <c r="M78" s="57">
        <v>1</v>
      </c>
    </row>
    <row r="79" spans="1:13" ht="15.75" x14ac:dyDescent="0.25">
      <c r="A79" s="38">
        <v>90</v>
      </c>
      <c r="B79" s="47" t="s">
        <v>69</v>
      </c>
      <c r="C79" s="39" t="s">
        <v>9</v>
      </c>
      <c r="D79" s="38">
        <v>2</v>
      </c>
      <c r="E79" s="40">
        <v>164.44</v>
      </c>
      <c r="F79" s="41">
        <f>E79*K79</f>
        <v>328.88</v>
      </c>
      <c r="G79" s="42"/>
      <c r="H79" s="43"/>
      <c r="I79" s="17"/>
      <c r="J79" s="57">
        <f t="shared" si="3"/>
        <v>2</v>
      </c>
      <c r="K79" s="46">
        <f t="shared" si="4"/>
        <v>2</v>
      </c>
      <c r="L79" s="43">
        <v>2</v>
      </c>
      <c r="M79" s="57">
        <v>2</v>
      </c>
    </row>
    <row r="80" spans="1:13" ht="15.75" x14ac:dyDescent="0.25">
      <c r="A80" s="38">
        <v>91</v>
      </c>
      <c r="B80" s="47" t="s">
        <v>70</v>
      </c>
      <c r="C80" s="39" t="s">
        <v>9</v>
      </c>
      <c r="D80" s="38">
        <v>1</v>
      </c>
      <c r="E80" s="40">
        <v>165.44</v>
      </c>
      <c r="F80" s="41">
        <f t="shared" ref="F80:F100" si="8">E80*D80</f>
        <v>165.44</v>
      </c>
      <c r="G80" s="42"/>
      <c r="H80" s="43"/>
      <c r="I80" s="44"/>
      <c r="J80" s="45">
        <f t="shared" si="3"/>
        <v>1</v>
      </c>
      <c r="K80" s="46">
        <f t="shared" si="4"/>
        <v>1</v>
      </c>
      <c r="L80" s="43">
        <v>3</v>
      </c>
      <c r="M80" s="57">
        <v>3</v>
      </c>
    </row>
    <row r="81" spans="1:13" ht="15.75" x14ac:dyDescent="0.25">
      <c r="A81" s="38">
        <v>92</v>
      </c>
      <c r="B81" s="47" t="s">
        <v>71</v>
      </c>
      <c r="C81" s="39" t="s">
        <v>9</v>
      </c>
      <c r="D81" s="38">
        <v>2</v>
      </c>
      <c r="E81" s="40">
        <v>165.44</v>
      </c>
      <c r="F81" s="41">
        <f t="shared" si="8"/>
        <v>330.88</v>
      </c>
      <c r="G81" s="42"/>
      <c r="H81" s="43"/>
      <c r="I81" s="44"/>
      <c r="J81" s="45">
        <f t="shared" si="3"/>
        <v>2</v>
      </c>
      <c r="K81" s="46">
        <f t="shared" si="4"/>
        <v>2</v>
      </c>
      <c r="L81" s="43">
        <v>3</v>
      </c>
      <c r="M81" s="57">
        <v>3</v>
      </c>
    </row>
    <row r="82" spans="1:13" ht="15.75" x14ac:dyDescent="0.25">
      <c r="A82" s="38">
        <v>93</v>
      </c>
      <c r="B82" s="47" t="s">
        <v>72</v>
      </c>
      <c r="C82" s="39" t="s">
        <v>9</v>
      </c>
      <c r="D82" s="38">
        <v>1</v>
      </c>
      <c r="E82" s="40">
        <v>165.44</v>
      </c>
      <c r="F82" s="41">
        <f t="shared" si="8"/>
        <v>165.44</v>
      </c>
      <c r="G82" s="42"/>
      <c r="H82" s="43"/>
      <c r="I82" s="44"/>
      <c r="J82" s="45">
        <f t="shared" si="3"/>
        <v>1</v>
      </c>
      <c r="K82" s="46">
        <f t="shared" si="4"/>
        <v>1</v>
      </c>
      <c r="L82" s="43">
        <v>3</v>
      </c>
      <c r="M82" s="57">
        <v>3</v>
      </c>
    </row>
    <row r="83" spans="1:13" ht="15.75" x14ac:dyDescent="0.25">
      <c r="A83" s="70">
        <v>94</v>
      </c>
      <c r="B83" s="7">
        <v>2310</v>
      </c>
      <c r="C83" s="2"/>
      <c r="D83" s="59"/>
      <c r="E83" s="19">
        <v>166.98</v>
      </c>
      <c r="F83" s="67">
        <f t="shared" si="8"/>
        <v>0</v>
      </c>
      <c r="G83" s="35"/>
      <c r="H83" s="2">
        <v>1</v>
      </c>
      <c r="I83" s="17"/>
      <c r="J83" s="57">
        <f t="shared" si="3"/>
        <v>1</v>
      </c>
      <c r="K83" s="32">
        <f t="shared" si="4"/>
        <v>1</v>
      </c>
      <c r="L83" s="2">
        <v>1</v>
      </c>
      <c r="M83" s="57"/>
    </row>
    <row r="84" spans="1:13" ht="15.75" x14ac:dyDescent="0.25">
      <c r="A84" s="38">
        <v>95</v>
      </c>
      <c r="B84" s="47" t="s">
        <v>73</v>
      </c>
      <c r="C84" s="39" t="s">
        <v>9</v>
      </c>
      <c r="D84" s="38">
        <v>2</v>
      </c>
      <c r="E84" s="40">
        <v>168.51</v>
      </c>
      <c r="F84" s="41">
        <f>E84*K84</f>
        <v>337.02</v>
      </c>
      <c r="G84" s="42"/>
      <c r="H84" s="43"/>
      <c r="I84" s="17"/>
      <c r="J84" s="57">
        <f t="shared" si="3"/>
        <v>2</v>
      </c>
      <c r="K84" s="46">
        <f t="shared" si="4"/>
        <v>2</v>
      </c>
      <c r="L84" s="43">
        <v>2</v>
      </c>
      <c r="M84" s="57">
        <v>2</v>
      </c>
    </row>
    <row r="85" spans="1:13" ht="15.75" x14ac:dyDescent="0.25">
      <c r="A85" s="70">
        <v>96</v>
      </c>
      <c r="B85" s="69" t="s">
        <v>74</v>
      </c>
      <c r="C85" s="64" t="s">
        <v>9</v>
      </c>
      <c r="D85" s="65">
        <v>2</v>
      </c>
      <c r="E85" s="66">
        <v>168.51</v>
      </c>
      <c r="F85" s="67">
        <f t="shared" si="8"/>
        <v>337.02</v>
      </c>
      <c r="G85" s="34"/>
      <c r="H85" s="2"/>
      <c r="I85" s="57" t="s">
        <v>75</v>
      </c>
      <c r="J85" s="57">
        <f t="shared" si="3"/>
        <v>2</v>
      </c>
      <c r="K85" s="32">
        <f t="shared" si="4"/>
        <v>2</v>
      </c>
      <c r="L85" s="2"/>
      <c r="M85" s="57"/>
    </row>
    <row r="86" spans="1:13" ht="15.75" x14ac:dyDescent="0.25">
      <c r="A86" s="70">
        <v>97</v>
      </c>
      <c r="B86" s="69" t="s">
        <v>76</v>
      </c>
      <c r="C86" s="64" t="s">
        <v>9</v>
      </c>
      <c r="D86" s="65">
        <v>2</v>
      </c>
      <c r="E86" s="66">
        <v>168.51</v>
      </c>
      <c r="F86" s="67">
        <f t="shared" si="8"/>
        <v>337.02</v>
      </c>
      <c r="G86" s="34"/>
      <c r="H86" s="2"/>
      <c r="I86" s="17"/>
      <c r="J86" s="57">
        <f t="shared" si="3"/>
        <v>2</v>
      </c>
      <c r="K86" s="32">
        <f t="shared" si="4"/>
        <v>2</v>
      </c>
      <c r="L86" s="2"/>
      <c r="M86" s="57"/>
    </row>
    <row r="87" spans="1:13" ht="15.75" x14ac:dyDescent="0.25">
      <c r="A87" s="38">
        <v>98</v>
      </c>
      <c r="B87" s="47" t="s">
        <v>77</v>
      </c>
      <c r="C87" s="39" t="s">
        <v>9</v>
      </c>
      <c r="D87" s="38">
        <v>2</v>
      </c>
      <c r="E87" s="40">
        <v>169.74</v>
      </c>
      <c r="F87" s="41">
        <f>E87*K87</f>
        <v>339.48</v>
      </c>
      <c r="G87" s="42"/>
      <c r="H87" s="43"/>
      <c r="I87" s="17"/>
      <c r="J87" s="57">
        <f t="shared" si="3"/>
        <v>2</v>
      </c>
      <c r="K87" s="46">
        <f t="shared" si="4"/>
        <v>2</v>
      </c>
      <c r="L87" s="43">
        <v>2</v>
      </c>
      <c r="M87" s="57">
        <v>2</v>
      </c>
    </row>
    <row r="88" spans="1:13" ht="15.75" x14ac:dyDescent="0.25">
      <c r="A88" s="38">
        <v>99</v>
      </c>
      <c r="B88" s="39">
        <v>126</v>
      </c>
      <c r="C88" s="39" t="s">
        <v>9</v>
      </c>
      <c r="D88" s="38">
        <v>1</v>
      </c>
      <c r="E88" s="40">
        <v>191.26</v>
      </c>
      <c r="F88" s="41">
        <f>E88*K88</f>
        <v>191.26</v>
      </c>
      <c r="G88" s="42"/>
      <c r="H88" s="43"/>
      <c r="I88" s="17"/>
      <c r="J88" s="57">
        <f t="shared" si="3"/>
        <v>1</v>
      </c>
      <c r="K88" s="46">
        <f t="shared" si="4"/>
        <v>1</v>
      </c>
      <c r="L88" s="43">
        <v>1</v>
      </c>
      <c r="M88" s="57">
        <v>1</v>
      </c>
    </row>
    <row r="89" spans="1:13" ht="15.75" x14ac:dyDescent="0.25">
      <c r="A89" s="38">
        <v>100</v>
      </c>
      <c r="B89" s="39">
        <v>126</v>
      </c>
      <c r="C89" s="39" t="s">
        <v>9</v>
      </c>
      <c r="D89" s="38">
        <v>1</v>
      </c>
      <c r="E89" s="40">
        <v>191.27</v>
      </c>
      <c r="F89" s="41">
        <f>E89*K89</f>
        <v>191.27</v>
      </c>
      <c r="G89" s="42"/>
      <c r="H89" s="43"/>
      <c r="I89" s="17"/>
      <c r="J89" s="57">
        <f t="shared" si="3"/>
        <v>1</v>
      </c>
      <c r="K89" s="46">
        <f t="shared" si="4"/>
        <v>1</v>
      </c>
      <c r="L89" s="43">
        <v>1</v>
      </c>
      <c r="M89" s="57">
        <v>1</v>
      </c>
    </row>
    <row r="90" spans="1:13" ht="15.75" x14ac:dyDescent="0.25">
      <c r="A90" s="70">
        <v>101</v>
      </c>
      <c r="B90" s="69" t="s">
        <v>78</v>
      </c>
      <c r="C90" s="64" t="s">
        <v>9</v>
      </c>
      <c r="D90" s="65">
        <v>1</v>
      </c>
      <c r="E90" s="66">
        <v>196.8</v>
      </c>
      <c r="F90" s="67">
        <f t="shared" si="8"/>
        <v>196.8</v>
      </c>
      <c r="G90" s="34"/>
      <c r="H90" s="2"/>
      <c r="I90" s="17"/>
      <c r="J90" s="57">
        <f t="shared" si="3"/>
        <v>1</v>
      </c>
      <c r="K90" s="32">
        <f t="shared" si="4"/>
        <v>1</v>
      </c>
      <c r="L90" s="2">
        <v>1</v>
      </c>
      <c r="M90" s="57">
        <v>2</v>
      </c>
    </row>
    <row r="91" spans="1:13" ht="15.75" x14ac:dyDescent="0.25">
      <c r="A91" s="38">
        <v>103</v>
      </c>
      <c r="B91" s="39" t="s">
        <v>79</v>
      </c>
      <c r="C91" s="39" t="s">
        <v>9</v>
      </c>
      <c r="D91" s="38">
        <v>1</v>
      </c>
      <c r="E91" s="40">
        <v>200.99</v>
      </c>
      <c r="F91" s="41">
        <f>E91*K91</f>
        <v>200.99</v>
      </c>
      <c r="G91" s="42"/>
      <c r="H91" s="43"/>
      <c r="I91" s="17"/>
      <c r="J91" s="57">
        <f t="shared" si="3"/>
        <v>1</v>
      </c>
      <c r="K91" s="46">
        <f t="shared" si="4"/>
        <v>1</v>
      </c>
      <c r="L91" s="43">
        <v>1</v>
      </c>
      <c r="M91" s="57">
        <v>1</v>
      </c>
    </row>
    <row r="92" spans="1:13" ht="15.75" x14ac:dyDescent="0.25">
      <c r="A92" s="38">
        <v>104</v>
      </c>
      <c r="B92" s="39">
        <v>9730</v>
      </c>
      <c r="C92" s="39" t="s">
        <v>9</v>
      </c>
      <c r="D92" s="38">
        <v>2</v>
      </c>
      <c r="E92" s="40">
        <v>202</v>
      </c>
      <c r="F92" s="41">
        <f>E92*K92</f>
        <v>404</v>
      </c>
      <c r="G92" s="42"/>
      <c r="H92" s="43"/>
      <c r="I92" s="17"/>
      <c r="J92" s="57">
        <f t="shared" si="3"/>
        <v>2</v>
      </c>
      <c r="K92" s="46">
        <f t="shared" si="4"/>
        <v>2</v>
      </c>
      <c r="L92" s="43">
        <v>2</v>
      </c>
      <c r="M92" s="57">
        <v>2</v>
      </c>
    </row>
    <row r="93" spans="1:13" ht="15.75" x14ac:dyDescent="0.25">
      <c r="A93" s="38">
        <v>105</v>
      </c>
      <c r="B93" s="50" t="s">
        <v>80</v>
      </c>
      <c r="C93" s="39" t="s">
        <v>9</v>
      </c>
      <c r="D93" s="38">
        <v>3</v>
      </c>
      <c r="E93" s="40">
        <v>202</v>
      </c>
      <c r="F93" s="41">
        <f>E93*K93</f>
        <v>606</v>
      </c>
      <c r="G93" s="42"/>
      <c r="H93" s="43"/>
      <c r="I93" s="17"/>
      <c r="J93" s="57">
        <f t="shared" si="3"/>
        <v>3</v>
      </c>
      <c r="K93" s="46">
        <f t="shared" si="4"/>
        <v>3</v>
      </c>
      <c r="L93" s="43">
        <v>3</v>
      </c>
      <c r="M93" s="57">
        <v>3</v>
      </c>
    </row>
    <row r="94" spans="1:13" ht="15.75" x14ac:dyDescent="0.25">
      <c r="A94" s="38">
        <v>109</v>
      </c>
      <c r="B94" s="39" t="s">
        <v>81</v>
      </c>
      <c r="C94" s="39" t="s">
        <v>9</v>
      </c>
      <c r="D94" s="38">
        <v>3</v>
      </c>
      <c r="E94" s="40">
        <v>220.48</v>
      </c>
      <c r="F94" s="41">
        <f>E94*K94</f>
        <v>661.43999999999994</v>
      </c>
      <c r="G94" s="42"/>
      <c r="H94" s="43"/>
      <c r="I94" s="17"/>
      <c r="J94" s="57">
        <f t="shared" si="3"/>
        <v>3</v>
      </c>
      <c r="K94" s="46">
        <f t="shared" si="4"/>
        <v>3</v>
      </c>
      <c r="L94" s="43">
        <v>3</v>
      </c>
      <c r="M94" s="57">
        <v>3</v>
      </c>
    </row>
    <row r="95" spans="1:13" ht="15.75" x14ac:dyDescent="0.25">
      <c r="A95" s="70">
        <v>110</v>
      </c>
      <c r="B95" s="69" t="s">
        <v>82</v>
      </c>
      <c r="C95" s="64" t="s">
        <v>9</v>
      </c>
      <c r="D95" s="65">
        <v>4</v>
      </c>
      <c r="E95" s="66">
        <v>221.4</v>
      </c>
      <c r="F95" s="67">
        <f t="shared" si="8"/>
        <v>885.6</v>
      </c>
      <c r="G95" s="34">
        <f>3+1</f>
        <v>4</v>
      </c>
      <c r="H95" s="2">
        <f>3</f>
        <v>3</v>
      </c>
      <c r="I95" s="17"/>
      <c r="J95" s="57">
        <f t="shared" si="3"/>
        <v>7</v>
      </c>
      <c r="K95" s="32">
        <f t="shared" si="4"/>
        <v>3</v>
      </c>
      <c r="L95" s="2"/>
      <c r="M95" s="57"/>
    </row>
    <row r="96" spans="1:13" ht="15.75" x14ac:dyDescent="0.25">
      <c r="A96" s="70">
        <v>117</v>
      </c>
      <c r="B96" s="64">
        <v>130</v>
      </c>
      <c r="C96" s="64" t="s">
        <v>9</v>
      </c>
      <c r="D96" s="65">
        <v>3</v>
      </c>
      <c r="E96" s="66">
        <v>222.97</v>
      </c>
      <c r="F96" s="67">
        <f t="shared" si="8"/>
        <v>668.91</v>
      </c>
      <c r="G96" s="34">
        <f>1+1+4</f>
        <v>6</v>
      </c>
      <c r="H96" s="2">
        <f>1</f>
        <v>1</v>
      </c>
      <c r="I96" s="17"/>
      <c r="J96" s="57">
        <f t="shared" si="3"/>
        <v>4</v>
      </c>
      <c r="K96" s="32">
        <f t="shared" si="4"/>
        <v>-2</v>
      </c>
      <c r="L96" s="2"/>
      <c r="M96" s="57"/>
    </row>
    <row r="97" spans="1:13" ht="15.75" x14ac:dyDescent="0.25">
      <c r="A97" s="38">
        <v>118</v>
      </c>
      <c r="B97" s="39" t="s">
        <v>83</v>
      </c>
      <c r="C97" s="39" t="s">
        <v>9</v>
      </c>
      <c r="D97" s="38">
        <v>6</v>
      </c>
      <c r="E97" s="40">
        <v>226.75</v>
      </c>
      <c r="F97" s="41">
        <f>E97*K97</f>
        <v>680.25</v>
      </c>
      <c r="G97" s="42">
        <v>3</v>
      </c>
      <c r="H97" s="43"/>
      <c r="I97" s="17"/>
      <c r="J97" s="57">
        <f t="shared" si="3"/>
        <v>6</v>
      </c>
      <c r="K97" s="46">
        <f t="shared" si="4"/>
        <v>3</v>
      </c>
      <c r="L97" s="43">
        <v>3</v>
      </c>
      <c r="M97" s="57">
        <v>3</v>
      </c>
    </row>
    <row r="98" spans="1:13" ht="15.75" x14ac:dyDescent="0.25">
      <c r="A98" s="70">
        <v>119</v>
      </c>
      <c r="B98" s="69" t="s">
        <v>84</v>
      </c>
      <c r="C98" s="64" t="s">
        <v>9</v>
      </c>
      <c r="D98" s="65"/>
      <c r="E98" s="66">
        <v>228.4</v>
      </c>
      <c r="F98" s="67">
        <f t="shared" si="8"/>
        <v>0</v>
      </c>
      <c r="G98" s="35"/>
      <c r="H98" s="2">
        <v>1</v>
      </c>
      <c r="I98" s="17"/>
      <c r="J98" s="57">
        <f t="shared" si="3"/>
        <v>1</v>
      </c>
      <c r="K98" s="32">
        <f t="shared" si="4"/>
        <v>1</v>
      </c>
      <c r="L98" s="2">
        <v>1</v>
      </c>
      <c r="M98" s="57"/>
    </row>
    <row r="99" spans="1:13" ht="15.75" x14ac:dyDescent="0.25">
      <c r="A99" s="70">
        <v>120</v>
      </c>
      <c r="B99" s="69" t="s">
        <v>85</v>
      </c>
      <c r="C99" s="64" t="s">
        <v>9</v>
      </c>
      <c r="D99" s="65"/>
      <c r="E99" s="66">
        <v>228.4</v>
      </c>
      <c r="F99" s="67">
        <f t="shared" si="8"/>
        <v>0</v>
      </c>
      <c r="G99" s="35"/>
      <c r="H99" s="2">
        <v>1</v>
      </c>
      <c r="I99" s="17"/>
      <c r="J99" s="57">
        <f t="shared" ref="J99:J114" si="9">D99+H99</f>
        <v>1</v>
      </c>
      <c r="K99" s="32">
        <f t="shared" ref="K99:K114" si="10">J99-G99</f>
        <v>1</v>
      </c>
      <c r="L99" s="2">
        <v>1</v>
      </c>
      <c r="M99" s="57"/>
    </row>
    <row r="100" spans="1:13" ht="15.75" x14ac:dyDescent="0.25">
      <c r="A100" s="70">
        <v>121</v>
      </c>
      <c r="B100" s="69" t="s">
        <v>86</v>
      </c>
      <c r="C100" s="64" t="s">
        <v>9</v>
      </c>
      <c r="D100" s="65"/>
      <c r="E100" s="66">
        <v>228.4</v>
      </c>
      <c r="F100" s="67">
        <f t="shared" si="8"/>
        <v>0</v>
      </c>
      <c r="G100" s="35"/>
      <c r="H100" s="2">
        <v>1</v>
      </c>
      <c r="I100" s="17"/>
      <c r="J100" s="57">
        <f t="shared" si="9"/>
        <v>1</v>
      </c>
      <c r="K100" s="32">
        <f t="shared" si="10"/>
        <v>1</v>
      </c>
      <c r="L100" s="2">
        <v>1</v>
      </c>
      <c r="M100" s="57"/>
    </row>
    <row r="101" spans="1:13" ht="15.75" x14ac:dyDescent="0.25">
      <c r="A101" s="38">
        <v>122</v>
      </c>
      <c r="B101" s="39" t="s">
        <v>87</v>
      </c>
      <c r="C101" s="39" t="s">
        <v>9</v>
      </c>
      <c r="D101" s="38">
        <v>1</v>
      </c>
      <c r="E101" s="40">
        <v>238.01</v>
      </c>
      <c r="F101" s="41">
        <f>E101*K101</f>
        <v>238.01</v>
      </c>
      <c r="G101" s="42"/>
      <c r="H101" s="43"/>
      <c r="I101" s="17"/>
      <c r="J101" s="57">
        <f t="shared" si="9"/>
        <v>1</v>
      </c>
      <c r="K101" s="46">
        <f t="shared" si="10"/>
        <v>1</v>
      </c>
      <c r="L101" s="43">
        <v>1</v>
      </c>
      <c r="M101" s="57">
        <v>1</v>
      </c>
    </row>
    <row r="102" spans="1:13" ht="15.75" x14ac:dyDescent="0.25">
      <c r="A102" s="38">
        <v>123</v>
      </c>
      <c r="B102" s="47">
        <v>360</v>
      </c>
      <c r="C102" s="39"/>
      <c r="D102" s="38"/>
      <c r="E102" s="40">
        <v>246</v>
      </c>
      <c r="F102" s="41">
        <f>E102*K102</f>
        <v>246</v>
      </c>
      <c r="G102" s="42"/>
      <c r="H102" s="43">
        <v>1</v>
      </c>
      <c r="I102" s="17"/>
      <c r="J102" s="57">
        <f t="shared" si="9"/>
        <v>1</v>
      </c>
      <c r="K102" s="46">
        <f t="shared" si="10"/>
        <v>1</v>
      </c>
      <c r="L102" s="43">
        <v>1</v>
      </c>
      <c r="M102" s="57">
        <v>1</v>
      </c>
    </row>
    <row r="103" spans="1:13" ht="15.75" x14ac:dyDescent="0.25">
      <c r="A103" s="38">
        <v>124</v>
      </c>
      <c r="B103" s="48">
        <v>361</v>
      </c>
      <c r="C103" s="43"/>
      <c r="D103" s="51"/>
      <c r="E103" s="49">
        <v>246</v>
      </c>
      <c r="F103" s="41">
        <f>E103*K103</f>
        <v>246</v>
      </c>
      <c r="G103" s="43"/>
      <c r="H103" s="43">
        <v>1</v>
      </c>
      <c r="I103" s="17"/>
      <c r="J103" s="57">
        <f t="shared" si="9"/>
        <v>1</v>
      </c>
      <c r="K103" s="46">
        <f t="shared" si="10"/>
        <v>1</v>
      </c>
      <c r="L103" s="43">
        <v>1</v>
      </c>
      <c r="M103" s="57">
        <v>1</v>
      </c>
    </row>
    <row r="104" spans="1:13" ht="15.75" x14ac:dyDescent="0.25">
      <c r="A104" s="38">
        <v>125</v>
      </c>
      <c r="B104" s="48">
        <v>362</v>
      </c>
      <c r="C104" s="43"/>
      <c r="D104" s="51"/>
      <c r="E104" s="40">
        <v>246</v>
      </c>
      <c r="F104" s="41">
        <f>E104*K104</f>
        <v>246</v>
      </c>
      <c r="G104" s="43"/>
      <c r="H104" s="43">
        <v>1</v>
      </c>
      <c r="I104" s="17"/>
      <c r="J104" s="57">
        <f t="shared" si="9"/>
        <v>1</v>
      </c>
      <c r="K104" s="46">
        <f t="shared" si="10"/>
        <v>1</v>
      </c>
      <c r="L104" s="43">
        <v>1</v>
      </c>
      <c r="M104" s="57">
        <v>1</v>
      </c>
    </row>
    <row r="105" spans="1:13" ht="15.75" x14ac:dyDescent="0.25">
      <c r="A105" s="38">
        <v>126</v>
      </c>
      <c r="B105" s="47">
        <v>363</v>
      </c>
      <c r="C105" s="43"/>
      <c r="D105" s="51"/>
      <c r="E105" s="49">
        <v>246</v>
      </c>
      <c r="F105" s="41">
        <f>E105*K105</f>
        <v>246</v>
      </c>
      <c r="G105" s="43"/>
      <c r="H105" s="43">
        <v>1</v>
      </c>
      <c r="I105" s="17"/>
      <c r="J105" s="57">
        <f t="shared" si="9"/>
        <v>1</v>
      </c>
      <c r="K105" s="46">
        <f t="shared" si="10"/>
        <v>1</v>
      </c>
      <c r="L105" s="43">
        <v>1</v>
      </c>
      <c r="M105" s="57">
        <v>1</v>
      </c>
    </row>
    <row r="106" spans="1:13" s="17" customFormat="1" ht="15.75" x14ac:dyDescent="0.25">
      <c r="A106" s="70">
        <v>129</v>
      </c>
      <c r="B106" s="69" t="s">
        <v>88</v>
      </c>
      <c r="C106" s="64" t="s">
        <v>9</v>
      </c>
      <c r="D106" s="65"/>
      <c r="E106" s="66">
        <v>254</v>
      </c>
      <c r="F106" s="67">
        <f t="shared" ref="F106:F113" si="11">E106*D106</f>
        <v>0</v>
      </c>
      <c r="G106" s="34">
        <f>1</f>
        <v>1</v>
      </c>
      <c r="H106" s="2">
        <f>1+1</f>
        <v>2</v>
      </c>
      <c r="J106" s="57">
        <f t="shared" si="9"/>
        <v>2</v>
      </c>
      <c r="K106" s="32">
        <f t="shared" si="10"/>
        <v>1</v>
      </c>
      <c r="L106" s="2">
        <v>0</v>
      </c>
      <c r="M106" s="17">
        <v>0</v>
      </c>
    </row>
    <row r="107" spans="1:13" ht="15.75" x14ac:dyDescent="0.25">
      <c r="A107" s="38">
        <v>139</v>
      </c>
      <c r="B107" s="39" t="s">
        <v>89</v>
      </c>
      <c r="C107" s="39" t="s">
        <v>9</v>
      </c>
      <c r="D107" s="38">
        <v>1</v>
      </c>
      <c r="E107" s="40">
        <v>334.07</v>
      </c>
      <c r="F107" s="41">
        <f>E107*K107</f>
        <v>334.07</v>
      </c>
      <c r="G107" s="42"/>
      <c r="H107" s="43"/>
      <c r="I107" s="17"/>
      <c r="J107" s="57">
        <f t="shared" si="9"/>
        <v>1</v>
      </c>
      <c r="K107" s="46">
        <f t="shared" si="10"/>
        <v>1</v>
      </c>
      <c r="L107" s="43">
        <v>1</v>
      </c>
      <c r="M107" s="57">
        <v>1</v>
      </c>
    </row>
    <row r="108" spans="1:13" ht="15.75" x14ac:dyDescent="0.25">
      <c r="A108" s="38">
        <v>140</v>
      </c>
      <c r="B108" s="47" t="s">
        <v>90</v>
      </c>
      <c r="C108" s="39" t="s">
        <v>9</v>
      </c>
      <c r="D108" s="38">
        <v>4</v>
      </c>
      <c r="E108" s="40">
        <v>336</v>
      </c>
      <c r="F108" s="41">
        <f>E108*K108</f>
        <v>336</v>
      </c>
      <c r="G108" s="42">
        <f>1+1+1</f>
        <v>3</v>
      </c>
      <c r="H108" s="43"/>
      <c r="I108" s="17"/>
      <c r="J108" s="57">
        <f t="shared" si="9"/>
        <v>4</v>
      </c>
      <c r="K108" s="46">
        <f t="shared" si="10"/>
        <v>1</v>
      </c>
      <c r="L108" s="43">
        <v>1</v>
      </c>
      <c r="M108" s="57">
        <v>1</v>
      </c>
    </row>
    <row r="109" spans="1:13" ht="15.75" x14ac:dyDescent="0.25">
      <c r="A109" s="38">
        <v>141</v>
      </c>
      <c r="B109" s="39" t="s">
        <v>91</v>
      </c>
      <c r="C109" s="39" t="s">
        <v>9</v>
      </c>
      <c r="D109" s="38">
        <v>1</v>
      </c>
      <c r="E109" s="40">
        <v>345</v>
      </c>
      <c r="F109" s="41">
        <f>E109*K109</f>
        <v>345</v>
      </c>
      <c r="G109" s="42"/>
      <c r="H109" s="43"/>
      <c r="I109" s="17"/>
      <c r="J109" s="57">
        <f t="shared" si="9"/>
        <v>1</v>
      </c>
      <c r="K109" s="46">
        <f t="shared" si="10"/>
        <v>1</v>
      </c>
      <c r="L109" s="43">
        <v>1</v>
      </c>
      <c r="M109" s="57">
        <v>1</v>
      </c>
    </row>
    <row r="110" spans="1:13" ht="15.75" x14ac:dyDescent="0.25">
      <c r="A110" s="70">
        <v>142</v>
      </c>
      <c r="B110" s="69" t="s">
        <v>92</v>
      </c>
      <c r="C110" s="64" t="s">
        <v>9</v>
      </c>
      <c r="D110" s="65">
        <v>3</v>
      </c>
      <c r="E110" s="66">
        <v>350</v>
      </c>
      <c r="F110" s="67">
        <f t="shared" si="11"/>
        <v>1050</v>
      </c>
      <c r="G110" s="34"/>
      <c r="H110" s="2"/>
      <c r="I110" s="17"/>
      <c r="J110" s="57">
        <f t="shared" si="9"/>
        <v>3</v>
      </c>
      <c r="K110" s="32">
        <f t="shared" si="10"/>
        <v>3</v>
      </c>
      <c r="L110" s="2"/>
      <c r="M110" s="57"/>
    </row>
    <row r="111" spans="1:13" ht="15.75" x14ac:dyDescent="0.25">
      <c r="A111" s="38">
        <v>151</v>
      </c>
      <c r="B111" s="39" t="s">
        <v>93</v>
      </c>
      <c r="C111" s="39" t="s">
        <v>9</v>
      </c>
      <c r="D111" s="38">
        <v>1</v>
      </c>
      <c r="E111" s="40">
        <v>425</v>
      </c>
      <c r="F111" s="41">
        <f>E111*K111</f>
        <v>425</v>
      </c>
      <c r="G111" s="42"/>
      <c r="H111" s="43"/>
      <c r="I111" s="17"/>
      <c r="J111" s="57">
        <f t="shared" si="9"/>
        <v>1</v>
      </c>
      <c r="K111" s="46">
        <f t="shared" si="10"/>
        <v>1</v>
      </c>
      <c r="L111" s="43">
        <v>1</v>
      </c>
      <c r="M111" s="57">
        <v>1</v>
      </c>
    </row>
    <row r="112" spans="1:13" ht="15.75" x14ac:dyDescent="0.25">
      <c r="A112" s="70">
        <v>152</v>
      </c>
      <c r="B112" s="69" t="s">
        <v>92</v>
      </c>
      <c r="C112" s="64" t="s">
        <v>9</v>
      </c>
      <c r="D112" s="65">
        <v>6</v>
      </c>
      <c r="E112" s="66">
        <v>427.13</v>
      </c>
      <c r="F112" s="67">
        <f t="shared" si="11"/>
        <v>2562.7799999999997</v>
      </c>
      <c r="G112" s="34"/>
      <c r="H112" s="2"/>
      <c r="I112" s="17"/>
      <c r="J112" s="57">
        <f t="shared" si="9"/>
        <v>6</v>
      </c>
      <c r="K112" s="32">
        <f t="shared" si="10"/>
        <v>6</v>
      </c>
      <c r="L112" s="2"/>
      <c r="M112" s="57"/>
    </row>
    <row r="113" spans="1:13" ht="15.75" x14ac:dyDescent="0.25">
      <c r="A113" s="70">
        <v>155</v>
      </c>
      <c r="B113" s="64" t="s">
        <v>94</v>
      </c>
      <c r="C113" s="64" t="s">
        <v>9</v>
      </c>
      <c r="D113" s="65">
        <v>3</v>
      </c>
      <c r="E113" s="66">
        <v>520.29</v>
      </c>
      <c r="F113" s="67">
        <f t="shared" si="11"/>
        <v>1560.87</v>
      </c>
      <c r="G113" s="34"/>
      <c r="H113" s="2"/>
      <c r="I113" s="57" t="s">
        <v>95</v>
      </c>
      <c r="J113" s="57">
        <f t="shared" si="9"/>
        <v>3</v>
      </c>
      <c r="K113" s="32">
        <f t="shared" si="10"/>
        <v>3</v>
      </c>
      <c r="L113" s="2">
        <v>2</v>
      </c>
      <c r="M113" s="57">
        <v>2</v>
      </c>
    </row>
    <row r="114" spans="1:13" ht="15.75" x14ac:dyDescent="0.25">
      <c r="A114" s="38">
        <v>157</v>
      </c>
      <c r="B114" s="39" t="s">
        <v>96</v>
      </c>
      <c r="C114" s="39" t="s">
        <v>9</v>
      </c>
      <c r="D114" s="38">
        <v>3</v>
      </c>
      <c r="E114" s="40">
        <v>669</v>
      </c>
      <c r="F114" s="41">
        <f>E114*K114</f>
        <v>2007</v>
      </c>
      <c r="G114" s="42"/>
      <c r="H114" s="43"/>
      <c r="I114" s="17"/>
      <c r="J114" s="57">
        <f t="shared" si="9"/>
        <v>3</v>
      </c>
      <c r="K114" s="46">
        <f t="shared" si="10"/>
        <v>3</v>
      </c>
      <c r="L114" s="43">
        <v>3</v>
      </c>
      <c r="M114" s="57">
        <v>3</v>
      </c>
    </row>
    <row r="115" spans="1:13" ht="15.75" x14ac:dyDescent="0.25">
      <c r="A115" s="57"/>
      <c r="C115" s="57"/>
      <c r="D115" s="57"/>
      <c r="E115" s="57"/>
      <c r="F115" s="52">
        <f>SUBTOTAL(9,F66:F114)</f>
        <v>21044.79</v>
      </c>
      <c r="H115" s="57"/>
      <c r="I115" s="57"/>
      <c r="J115" s="57"/>
      <c r="L115" s="57"/>
      <c r="M115" s="57"/>
    </row>
  </sheetData>
  <autoFilter ref="A1:M1"/>
  <sortState ref="A2:H114">
    <sortCondition ref="E2:E114"/>
    <sortCondition ref="B2:B114"/>
  </sortState>
  <pageMargins left="0.7" right="0.7" top="0.75" bottom="0.75" header="0.3" footer="0.3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workbookViewId="0">
      <selection activeCell="H1" sqref="H1:K1048576"/>
    </sheetView>
  </sheetViews>
  <sheetFormatPr defaultRowHeight="15" x14ac:dyDescent="0.25"/>
  <cols>
    <col min="2" max="2" width="20" style="9" bestFit="1" customWidth="1"/>
    <col min="5" max="5" width="11.5703125" customWidth="1"/>
    <col min="6" max="6" width="10.85546875" customWidth="1"/>
    <col min="7" max="7" width="9.140625" style="26"/>
    <col min="8" max="8" width="11.7109375" customWidth="1"/>
    <col min="9" max="9" width="17.7109375" hidden="1" customWidth="1"/>
    <col min="10" max="10" width="30.85546875" hidden="1" customWidth="1"/>
    <col min="11" max="11" width="12.42578125" style="28" customWidth="1"/>
  </cols>
  <sheetData>
    <row r="1" spans="1:13" s="77" customFormat="1" ht="105" x14ac:dyDescent="0.25">
      <c r="A1" s="60" t="s">
        <v>31</v>
      </c>
      <c r="B1" s="61" t="s">
        <v>32</v>
      </c>
      <c r="C1" s="60" t="s">
        <v>33</v>
      </c>
      <c r="D1" s="60" t="s">
        <v>34</v>
      </c>
      <c r="E1" s="60" t="s">
        <v>35</v>
      </c>
      <c r="F1" s="63" t="s">
        <v>36</v>
      </c>
      <c r="G1" s="27" t="s">
        <v>37</v>
      </c>
      <c r="H1" s="27" t="s">
        <v>38</v>
      </c>
      <c r="I1" s="22"/>
      <c r="J1" s="30" t="s">
        <v>39</v>
      </c>
      <c r="K1" s="31" t="s">
        <v>40</v>
      </c>
      <c r="L1" s="78"/>
    </row>
    <row r="2" spans="1:13" ht="15.75" x14ac:dyDescent="0.25">
      <c r="A2" s="38">
        <v>1</v>
      </c>
      <c r="B2" s="47">
        <v>12</v>
      </c>
      <c r="C2" s="39" t="s">
        <v>9</v>
      </c>
      <c r="D2" s="38"/>
      <c r="E2" s="40">
        <v>19</v>
      </c>
      <c r="F2" s="41">
        <f t="shared" ref="F2:F33" si="0">E2*K2</f>
        <v>171</v>
      </c>
      <c r="G2" s="42"/>
      <c r="H2" s="43">
        <v>9</v>
      </c>
      <c r="I2" s="44"/>
      <c r="J2" s="45">
        <f t="shared" ref="J2:J33" si="1">D2+H2</f>
        <v>9</v>
      </c>
      <c r="K2" s="46">
        <f t="shared" ref="K2:K33" si="2">J2-G2</f>
        <v>9</v>
      </c>
      <c r="L2" s="43">
        <v>9</v>
      </c>
      <c r="M2" s="57"/>
    </row>
    <row r="3" spans="1:13" ht="15.75" x14ac:dyDescent="0.25">
      <c r="A3" s="38">
        <v>2</v>
      </c>
      <c r="B3" s="47">
        <v>12</v>
      </c>
      <c r="C3" s="39" t="s">
        <v>9</v>
      </c>
      <c r="D3" s="38"/>
      <c r="E3" s="40">
        <v>19.03</v>
      </c>
      <c r="F3" s="41">
        <f t="shared" si="0"/>
        <v>38.06</v>
      </c>
      <c r="G3" s="43"/>
      <c r="H3" s="43">
        <f>1+1</f>
        <v>2</v>
      </c>
      <c r="I3" s="44"/>
      <c r="J3" s="45">
        <f t="shared" si="1"/>
        <v>2</v>
      </c>
      <c r="K3" s="46">
        <f t="shared" si="2"/>
        <v>2</v>
      </c>
      <c r="L3" s="43">
        <v>2</v>
      </c>
      <c r="M3" s="57"/>
    </row>
    <row r="4" spans="1:13" ht="15.75" x14ac:dyDescent="0.25">
      <c r="A4" s="38">
        <v>3</v>
      </c>
      <c r="B4" s="47">
        <v>12</v>
      </c>
      <c r="C4" s="39" t="s">
        <v>9</v>
      </c>
      <c r="D4" s="38">
        <v>15</v>
      </c>
      <c r="E4" s="40">
        <v>19.059999999999999</v>
      </c>
      <c r="F4" s="41">
        <f t="shared" si="0"/>
        <v>95.3</v>
      </c>
      <c r="G4" s="42">
        <f>4+3+1+2+1</f>
        <v>11</v>
      </c>
      <c r="H4" s="43">
        <v>1</v>
      </c>
      <c r="I4" s="44"/>
      <c r="J4" s="45">
        <f t="shared" si="1"/>
        <v>16</v>
      </c>
      <c r="K4" s="46">
        <f t="shared" si="2"/>
        <v>5</v>
      </c>
      <c r="L4" s="43">
        <v>5</v>
      </c>
      <c r="M4" s="57"/>
    </row>
    <row r="5" spans="1:13" ht="15.75" x14ac:dyDescent="0.25">
      <c r="A5" s="65">
        <v>4</v>
      </c>
      <c r="B5" s="24">
        <v>12</v>
      </c>
      <c r="C5" s="24" t="s">
        <v>9</v>
      </c>
      <c r="D5" s="65">
        <v>13</v>
      </c>
      <c r="E5" s="23">
        <v>19.07</v>
      </c>
      <c r="F5" s="20">
        <f t="shared" si="0"/>
        <v>95.35</v>
      </c>
      <c r="G5" s="25">
        <f>1+1+2+1+1+1+1+1+4+2</f>
        <v>15</v>
      </c>
      <c r="H5" s="59">
        <v>7</v>
      </c>
      <c r="I5" s="44"/>
      <c r="J5" s="45">
        <f t="shared" si="1"/>
        <v>20</v>
      </c>
      <c r="K5" s="37">
        <f t="shared" si="2"/>
        <v>5</v>
      </c>
      <c r="L5" s="59">
        <f>2+4</f>
        <v>6</v>
      </c>
      <c r="M5" s="26"/>
    </row>
    <row r="6" spans="1:13" ht="15.75" x14ac:dyDescent="0.25">
      <c r="A6" s="38">
        <v>5</v>
      </c>
      <c r="B6" s="47">
        <v>12</v>
      </c>
      <c r="C6" s="39" t="s">
        <v>9</v>
      </c>
      <c r="D6" s="38">
        <v>1</v>
      </c>
      <c r="E6" s="40">
        <v>19.11</v>
      </c>
      <c r="F6" s="41">
        <f t="shared" si="0"/>
        <v>19.11</v>
      </c>
      <c r="G6" s="42"/>
      <c r="H6" s="43"/>
      <c r="I6" s="44"/>
      <c r="J6" s="45">
        <f t="shared" si="1"/>
        <v>1</v>
      </c>
      <c r="K6" s="46">
        <f t="shared" si="2"/>
        <v>1</v>
      </c>
      <c r="L6" s="43">
        <v>1</v>
      </c>
      <c r="M6" s="57"/>
    </row>
    <row r="7" spans="1:13" ht="15.75" x14ac:dyDescent="0.25">
      <c r="A7" s="38">
        <v>6</v>
      </c>
      <c r="B7" s="47">
        <v>12</v>
      </c>
      <c r="C7" s="39" t="s">
        <v>9</v>
      </c>
      <c r="D7" s="38"/>
      <c r="E7" s="40">
        <v>19.649999999999999</v>
      </c>
      <c r="F7" s="41">
        <f t="shared" si="0"/>
        <v>19.649999999999999</v>
      </c>
      <c r="G7" s="42"/>
      <c r="H7" s="43">
        <v>1</v>
      </c>
      <c r="I7" s="44"/>
      <c r="J7" s="45">
        <f t="shared" si="1"/>
        <v>1</v>
      </c>
      <c r="K7" s="46">
        <f t="shared" si="2"/>
        <v>1</v>
      </c>
      <c r="L7" s="43">
        <v>1</v>
      </c>
      <c r="M7" s="57"/>
    </row>
    <row r="8" spans="1:13" ht="15.75" x14ac:dyDescent="0.25">
      <c r="A8" s="38">
        <v>7</v>
      </c>
      <c r="B8" s="39">
        <v>36</v>
      </c>
      <c r="C8" s="39" t="s">
        <v>9</v>
      </c>
      <c r="D8" s="38">
        <v>2</v>
      </c>
      <c r="E8" s="40">
        <v>27.4</v>
      </c>
      <c r="F8" s="41">
        <f t="shared" si="0"/>
        <v>27.4</v>
      </c>
      <c r="G8" s="42">
        <f>1</f>
        <v>1</v>
      </c>
      <c r="H8" s="43"/>
      <c r="I8" s="44"/>
      <c r="J8" s="45">
        <f t="shared" si="1"/>
        <v>2</v>
      </c>
      <c r="K8" s="46">
        <f t="shared" si="2"/>
        <v>1</v>
      </c>
      <c r="L8" s="43">
        <v>1</v>
      </c>
      <c r="M8" s="57"/>
    </row>
    <row r="9" spans="1:13" ht="15.75" x14ac:dyDescent="0.25">
      <c r="A9" s="38">
        <v>8</v>
      </c>
      <c r="B9" s="39">
        <v>36</v>
      </c>
      <c r="C9" s="39" t="s">
        <v>9</v>
      </c>
      <c r="D9" s="38">
        <v>20</v>
      </c>
      <c r="E9" s="40">
        <v>30.75</v>
      </c>
      <c r="F9" s="41">
        <f t="shared" si="0"/>
        <v>522.75</v>
      </c>
      <c r="G9" s="42">
        <f>1+1+1</f>
        <v>3</v>
      </c>
      <c r="H9" s="43"/>
      <c r="I9" s="44"/>
      <c r="J9" s="45">
        <f t="shared" si="1"/>
        <v>20</v>
      </c>
      <c r="K9" s="46">
        <f t="shared" si="2"/>
        <v>17</v>
      </c>
      <c r="L9" s="43">
        <v>17</v>
      </c>
      <c r="M9" s="57"/>
    </row>
    <row r="10" spans="1:13" ht="15.75" x14ac:dyDescent="0.25">
      <c r="A10" s="65">
        <v>9</v>
      </c>
      <c r="B10" s="24">
        <v>49</v>
      </c>
      <c r="C10" s="24" t="s">
        <v>9</v>
      </c>
      <c r="D10" s="65">
        <v>1</v>
      </c>
      <c r="E10" s="23">
        <v>47</v>
      </c>
      <c r="F10" s="20">
        <f t="shared" si="0"/>
        <v>47</v>
      </c>
      <c r="G10" s="25"/>
      <c r="H10" s="59"/>
      <c r="I10" s="29"/>
      <c r="J10" s="26">
        <f t="shared" si="1"/>
        <v>1</v>
      </c>
      <c r="K10" s="37">
        <f t="shared" si="2"/>
        <v>1</v>
      </c>
      <c r="L10" s="59">
        <v>1</v>
      </c>
      <c r="M10" s="57"/>
    </row>
    <row r="11" spans="1:13" ht="15.75" x14ac:dyDescent="0.25">
      <c r="A11" s="38">
        <v>10</v>
      </c>
      <c r="B11" s="47" t="s">
        <v>97</v>
      </c>
      <c r="C11" s="39" t="s">
        <v>9</v>
      </c>
      <c r="D11" s="38">
        <v>1</v>
      </c>
      <c r="E11" s="40">
        <v>31.36</v>
      </c>
      <c r="F11" s="41">
        <f t="shared" si="0"/>
        <v>31.36</v>
      </c>
      <c r="G11" s="42"/>
      <c r="H11" s="43"/>
      <c r="I11" s="29"/>
      <c r="J11" s="26">
        <f t="shared" si="1"/>
        <v>1</v>
      </c>
      <c r="K11" s="46">
        <f t="shared" si="2"/>
        <v>1</v>
      </c>
      <c r="L11" s="43">
        <v>1</v>
      </c>
      <c r="M11" s="57"/>
    </row>
    <row r="12" spans="1:13" s="26" customFormat="1" ht="15.75" x14ac:dyDescent="0.25">
      <c r="A12" s="65">
        <v>11</v>
      </c>
      <c r="B12" s="24">
        <v>53</v>
      </c>
      <c r="C12" s="24" t="s">
        <v>9</v>
      </c>
      <c r="D12" s="65">
        <v>5</v>
      </c>
      <c r="E12" s="23">
        <v>42</v>
      </c>
      <c r="F12" s="20">
        <f t="shared" si="0"/>
        <v>168</v>
      </c>
      <c r="G12" s="25">
        <f>1</f>
        <v>1</v>
      </c>
      <c r="H12" s="59"/>
      <c r="I12" s="29"/>
      <c r="J12" s="26">
        <f t="shared" si="1"/>
        <v>5</v>
      </c>
      <c r="K12" s="37">
        <f t="shared" si="2"/>
        <v>4</v>
      </c>
      <c r="L12" s="59">
        <v>4</v>
      </c>
      <c r="M12" s="57"/>
    </row>
    <row r="13" spans="1:13" ht="15.75" x14ac:dyDescent="0.25">
      <c r="A13" s="65">
        <v>12</v>
      </c>
      <c r="B13" s="24">
        <v>55</v>
      </c>
      <c r="C13" s="24" t="s">
        <v>9</v>
      </c>
      <c r="D13" s="65"/>
      <c r="E13" s="23">
        <v>60.89</v>
      </c>
      <c r="F13" s="20">
        <f t="shared" si="0"/>
        <v>60.89</v>
      </c>
      <c r="G13" s="25">
        <v>8</v>
      </c>
      <c r="H13" s="59">
        <v>9</v>
      </c>
      <c r="I13" s="29"/>
      <c r="J13" s="26">
        <f t="shared" si="1"/>
        <v>9</v>
      </c>
      <c r="K13" s="37">
        <f t="shared" si="2"/>
        <v>1</v>
      </c>
      <c r="L13" s="59"/>
      <c r="M13" s="57"/>
    </row>
    <row r="14" spans="1:13" ht="15.75" x14ac:dyDescent="0.25">
      <c r="A14" s="65">
        <v>13</v>
      </c>
      <c r="B14" s="21">
        <v>55</v>
      </c>
      <c r="C14" s="24" t="s">
        <v>9</v>
      </c>
      <c r="D14" s="59"/>
      <c r="E14" s="19">
        <v>105.27</v>
      </c>
      <c r="F14" s="20">
        <f t="shared" si="0"/>
        <v>-105.27</v>
      </c>
      <c r="G14" s="59">
        <v>1</v>
      </c>
      <c r="H14" s="59"/>
      <c r="I14" s="29"/>
      <c r="J14" s="26">
        <f t="shared" si="1"/>
        <v>0</v>
      </c>
      <c r="K14" s="37">
        <f t="shared" si="2"/>
        <v>-1</v>
      </c>
      <c r="L14" s="59"/>
      <c r="M14" s="57"/>
    </row>
    <row r="15" spans="1:13" ht="15.75" x14ac:dyDescent="0.25">
      <c r="A15" s="38">
        <v>14</v>
      </c>
      <c r="B15" s="47">
        <v>55</v>
      </c>
      <c r="C15" s="39" t="s">
        <v>9</v>
      </c>
      <c r="D15" s="38">
        <v>13</v>
      </c>
      <c r="E15" s="40">
        <v>106.27</v>
      </c>
      <c r="F15" s="41">
        <f t="shared" si="0"/>
        <v>212.54</v>
      </c>
      <c r="G15" s="42">
        <v>15</v>
      </c>
      <c r="H15" s="43">
        <f>4</f>
        <v>4</v>
      </c>
      <c r="I15" s="29"/>
      <c r="J15" s="26">
        <f t="shared" si="1"/>
        <v>17</v>
      </c>
      <c r="K15" s="46">
        <f t="shared" si="2"/>
        <v>2</v>
      </c>
      <c r="L15" s="43">
        <v>2</v>
      </c>
      <c r="M15" s="26"/>
    </row>
    <row r="16" spans="1:13" ht="15.75" x14ac:dyDescent="0.25">
      <c r="A16" s="65">
        <v>15</v>
      </c>
      <c r="B16" s="21">
        <v>55</v>
      </c>
      <c r="C16" s="24" t="s">
        <v>9</v>
      </c>
      <c r="D16" s="65"/>
      <c r="E16" s="23">
        <v>106.28</v>
      </c>
      <c r="F16" s="20">
        <f t="shared" si="0"/>
        <v>106.28</v>
      </c>
      <c r="G16" s="25"/>
      <c r="H16" s="59">
        <v>1</v>
      </c>
      <c r="I16" s="29"/>
      <c r="J16" s="26">
        <f t="shared" si="1"/>
        <v>1</v>
      </c>
      <c r="K16" s="37">
        <f t="shared" si="2"/>
        <v>1</v>
      </c>
      <c r="L16" s="59"/>
      <c r="M16" s="57"/>
    </row>
    <row r="17" spans="1:13" ht="15.75" x14ac:dyDescent="0.25">
      <c r="A17" s="65">
        <v>16</v>
      </c>
      <c r="B17" s="21">
        <v>55</v>
      </c>
      <c r="C17" s="24" t="s">
        <v>9</v>
      </c>
      <c r="D17" s="65">
        <v>1</v>
      </c>
      <c r="E17" s="23">
        <v>106.29</v>
      </c>
      <c r="F17" s="20">
        <f t="shared" si="0"/>
        <v>106.29</v>
      </c>
      <c r="G17" s="25"/>
      <c r="H17" s="59"/>
      <c r="I17" s="29"/>
      <c r="J17" s="26">
        <f t="shared" si="1"/>
        <v>1</v>
      </c>
      <c r="K17" s="37">
        <f t="shared" si="2"/>
        <v>1</v>
      </c>
      <c r="L17" s="59">
        <v>1</v>
      </c>
      <c r="M17" s="57"/>
    </row>
    <row r="18" spans="1:13" ht="15.75" x14ac:dyDescent="0.25">
      <c r="A18" s="65">
        <v>17</v>
      </c>
      <c r="B18" s="24">
        <v>56</v>
      </c>
      <c r="C18" s="24" t="s">
        <v>9</v>
      </c>
      <c r="D18" s="65">
        <v>1</v>
      </c>
      <c r="E18" s="23">
        <v>27.01</v>
      </c>
      <c r="F18" s="20">
        <f t="shared" si="0"/>
        <v>27.01</v>
      </c>
      <c r="G18" s="25"/>
      <c r="H18" s="59"/>
      <c r="I18" s="29"/>
      <c r="J18" s="26">
        <f t="shared" si="1"/>
        <v>1</v>
      </c>
      <c r="K18" s="37">
        <f t="shared" si="2"/>
        <v>1</v>
      </c>
      <c r="L18" s="59"/>
      <c r="M18" s="57"/>
    </row>
    <row r="19" spans="1:13" ht="15.75" x14ac:dyDescent="0.25">
      <c r="A19" s="38">
        <v>18</v>
      </c>
      <c r="B19" s="39">
        <v>57</v>
      </c>
      <c r="C19" s="39" t="s">
        <v>9</v>
      </c>
      <c r="D19" s="38">
        <v>1</v>
      </c>
      <c r="E19" s="40">
        <v>52.01</v>
      </c>
      <c r="F19" s="41">
        <f t="shared" si="0"/>
        <v>52.01</v>
      </c>
      <c r="G19" s="42"/>
      <c r="H19" s="43"/>
      <c r="I19" s="29"/>
      <c r="J19" s="26">
        <f t="shared" si="1"/>
        <v>1</v>
      </c>
      <c r="K19" s="46">
        <f t="shared" si="2"/>
        <v>1</v>
      </c>
      <c r="L19" s="43">
        <v>1</v>
      </c>
      <c r="M19" s="57"/>
    </row>
    <row r="20" spans="1:13" ht="15.75" x14ac:dyDescent="0.25">
      <c r="A20" s="38">
        <v>89</v>
      </c>
      <c r="B20" s="47">
        <v>57</v>
      </c>
      <c r="C20" s="39" t="s">
        <v>9</v>
      </c>
      <c r="D20" s="38">
        <v>1</v>
      </c>
      <c r="E20" s="40">
        <v>33.21</v>
      </c>
      <c r="F20" s="41">
        <f t="shared" si="0"/>
        <v>33.21</v>
      </c>
      <c r="G20" s="42"/>
      <c r="H20" s="43"/>
      <c r="I20" s="29"/>
      <c r="J20" s="26">
        <f t="shared" si="1"/>
        <v>1</v>
      </c>
      <c r="K20" s="46">
        <f t="shared" si="2"/>
        <v>1</v>
      </c>
      <c r="L20" s="43">
        <v>1</v>
      </c>
      <c r="M20" s="57"/>
    </row>
    <row r="21" spans="1:13" ht="15.75" x14ac:dyDescent="0.25">
      <c r="A21" s="65">
        <v>19</v>
      </c>
      <c r="B21" s="21">
        <v>80</v>
      </c>
      <c r="C21" s="24" t="s">
        <v>9</v>
      </c>
      <c r="D21" s="65"/>
      <c r="E21" s="23">
        <v>30.13</v>
      </c>
      <c r="F21" s="20">
        <f t="shared" si="0"/>
        <v>572.47</v>
      </c>
      <c r="G21" s="25"/>
      <c r="H21" s="59">
        <v>19</v>
      </c>
      <c r="I21" s="29"/>
      <c r="J21" s="26">
        <f t="shared" si="1"/>
        <v>19</v>
      </c>
      <c r="K21" s="37">
        <f t="shared" si="2"/>
        <v>19</v>
      </c>
      <c r="L21" s="59">
        <v>14</v>
      </c>
      <c r="M21" s="57"/>
    </row>
    <row r="22" spans="1:13" ht="15.75" x14ac:dyDescent="0.25">
      <c r="A22" s="65">
        <v>20</v>
      </c>
      <c r="B22" s="21">
        <v>80</v>
      </c>
      <c r="C22" s="24" t="s">
        <v>9</v>
      </c>
      <c r="D22" s="65">
        <v>6</v>
      </c>
      <c r="E22" s="23">
        <v>30.75</v>
      </c>
      <c r="F22" s="20">
        <f t="shared" si="0"/>
        <v>-707.25</v>
      </c>
      <c r="G22" s="25">
        <f>1+3+2+2+2+1+4+1+1+1+1+1+1+1+2+2+1+3+1+1+1+4+4+2+2+1+1+3+5+2+1+1+1+1+3+1+1+1+1+1+2+1+1+1+1+5+1+2+1+1+2+1+4</f>
        <v>92</v>
      </c>
      <c r="H22" s="59">
        <f>10+13+20+20</f>
        <v>63</v>
      </c>
      <c r="I22" s="29"/>
      <c r="J22" s="26">
        <f t="shared" si="1"/>
        <v>69</v>
      </c>
      <c r="K22" s="37">
        <f t="shared" si="2"/>
        <v>-23</v>
      </c>
      <c r="L22" s="59"/>
      <c r="M22" s="57"/>
    </row>
    <row r="23" spans="1:13" ht="15.75" x14ac:dyDescent="0.25">
      <c r="A23" s="65">
        <v>21</v>
      </c>
      <c r="B23" s="21">
        <v>80</v>
      </c>
      <c r="C23" s="24" t="s">
        <v>9</v>
      </c>
      <c r="D23" s="65"/>
      <c r="E23" s="23">
        <v>39.36</v>
      </c>
      <c r="F23" s="20">
        <f t="shared" si="0"/>
        <v>747.84</v>
      </c>
      <c r="G23" s="25">
        <f>2+1</f>
        <v>3</v>
      </c>
      <c r="H23" s="59">
        <f>2+20</f>
        <v>22</v>
      </c>
      <c r="I23" s="29"/>
      <c r="J23" s="26">
        <f t="shared" si="1"/>
        <v>22</v>
      </c>
      <c r="K23" s="37">
        <f t="shared" si="2"/>
        <v>19</v>
      </c>
      <c r="L23" s="59"/>
      <c r="M23" s="57"/>
    </row>
    <row r="24" spans="1:13" ht="15.75" x14ac:dyDescent="0.25">
      <c r="A24" s="65">
        <v>22</v>
      </c>
      <c r="B24" s="21">
        <v>83</v>
      </c>
      <c r="C24" s="24" t="s">
        <v>9</v>
      </c>
      <c r="D24" s="65"/>
      <c r="E24" s="23">
        <v>19.18</v>
      </c>
      <c r="F24" s="20">
        <f t="shared" si="0"/>
        <v>19.18</v>
      </c>
      <c r="G24" s="25"/>
      <c r="H24" s="59">
        <v>1</v>
      </c>
      <c r="I24" s="29"/>
      <c r="J24" s="26">
        <f t="shared" si="1"/>
        <v>1</v>
      </c>
      <c r="K24" s="37">
        <f t="shared" si="2"/>
        <v>1</v>
      </c>
      <c r="L24" s="59"/>
      <c r="M24" s="57"/>
    </row>
    <row r="25" spans="1:13" ht="15.75" x14ac:dyDescent="0.25">
      <c r="A25" s="38">
        <v>23</v>
      </c>
      <c r="B25" s="47">
        <v>83</v>
      </c>
      <c r="C25" s="39" t="s">
        <v>9</v>
      </c>
      <c r="D25" s="38"/>
      <c r="E25" s="40">
        <v>19.190000000000001</v>
      </c>
      <c r="F25" s="41">
        <f t="shared" si="0"/>
        <v>76.760000000000005</v>
      </c>
      <c r="G25" s="42"/>
      <c r="H25" s="43">
        <f>4</f>
        <v>4</v>
      </c>
      <c r="I25" s="29"/>
      <c r="J25" s="26">
        <f t="shared" si="1"/>
        <v>4</v>
      </c>
      <c r="K25" s="46">
        <f t="shared" si="2"/>
        <v>4</v>
      </c>
      <c r="L25" s="43">
        <v>4</v>
      </c>
      <c r="M25" s="57"/>
    </row>
    <row r="26" spans="1:13" ht="15.75" x14ac:dyDescent="0.25">
      <c r="A26" s="65">
        <v>24</v>
      </c>
      <c r="B26" s="21">
        <v>83</v>
      </c>
      <c r="C26" s="24" t="s">
        <v>9</v>
      </c>
      <c r="D26" s="65">
        <v>3</v>
      </c>
      <c r="E26" s="23">
        <v>43.04</v>
      </c>
      <c r="F26" s="20">
        <f t="shared" si="0"/>
        <v>-258.24</v>
      </c>
      <c r="G26" s="25">
        <v>9</v>
      </c>
      <c r="H26" s="59"/>
      <c r="I26" s="29"/>
      <c r="J26" s="26">
        <f t="shared" si="1"/>
        <v>3</v>
      </c>
      <c r="K26" s="37">
        <f t="shared" si="2"/>
        <v>-6</v>
      </c>
      <c r="L26" s="59"/>
      <c r="M26" s="57"/>
    </row>
    <row r="27" spans="1:13" ht="15.75" x14ac:dyDescent="0.25">
      <c r="A27" s="65">
        <v>25</v>
      </c>
      <c r="B27" s="24">
        <v>85</v>
      </c>
      <c r="C27" s="24" t="s">
        <v>9</v>
      </c>
      <c r="D27" s="65"/>
      <c r="E27" s="23">
        <v>19.05</v>
      </c>
      <c r="F27" s="20">
        <f t="shared" si="0"/>
        <v>19.05</v>
      </c>
      <c r="G27" s="25">
        <v>0</v>
      </c>
      <c r="H27" s="59">
        <v>1</v>
      </c>
      <c r="I27" s="29"/>
      <c r="J27" s="26">
        <f t="shared" si="1"/>
        <v>1</v>
      </c>
      <c r="K27" s="37">
        <f t="shared" si="2"/>
        <v>1</v>
      </c>
      <c r="L27" s="59">
        <v>1</v>
      </c>
      <c r="M27" s="57" t="s">
        <v>98</v>
      </c>
    </row>
    <row r="28" spans="1:13" ht="15.75" x14ac:dyDescent="0.25">
      <c r="A28" s="38">
        <v>26</v>
      </c>
      <c r="B28" s="39">
        <v>92</v>
      </c>
      <c r="C28" s="39" t="s">
        <v>9</v>
      </c>
      <c r="D28" s="38">
        <v>1</v>
      </c>
      <c r="E28" s="40">
        <v>32.47</v>
      </c>
      <c r="F28" s="41">
        <f t="shared" si="0"/>
        <v>32.47</v>
      </c>
      <c r="G28" s="42"/>
      <c r="H28" s="43"/>
      <c r="I28" s="29"/>
      <c r="J28" s="26">
        <f t="shared" si="1"/>
        <v>1</v>
      </c>
      <c r="K28" s="46">
        <f t="shared" si="2"/>
        <v>1</v>
      </c>
      <c r="L28" s="43">
        <v>1</v>
      </c>
      <c r="M28" s="57"/>
    </row>
    <row r="29" spans="1:13" ht="15.75" x14ac:dyDescent="0.25">
      <c r="A29" s="38">
        <v>27</v>
      </c>
      <c r="B29" s="39">
        <v>126</v>
      </c>
      <c r="C29" s="39" t="s">
        <v>9</v>
      </c>
      <c r="D29" s="38">
        <v>1</v>
      </c>
      <c r="E29" s="40">
        <v>191.26</v>
      </c>
      <c r="F29" s="41">
        <f t="shared" si="0"/>
        <v>191.26</v>
      </c>
      <c r="G29" s="42"/>
      <c r="H29" s="43"/>
      <c r="I29" s="29"/>
      <c r="J29" s="26">
        <f t="shared" si="1"/>
        <v>1</v>
      </c>
      <c r="K29" s="46">
        <f t="shared" si="2"/>
        <v>1</v>
      </c>
      <c r="L29" s="43">
        <v>1</v>
      </c>
      <c r="M29" s="57"/>
    </row>
    <row r="30" spans="1:13" ht="15.75" x14ac:dyDescent="0.25">
      <c r="A30" s="38">
        <v>28</v>
      </c>
      <c r="B30" s="39">
        <v>126</v>
      </c>
      <c r="C30" s="39" t="s">
        <v>9</v>
      </c>
      <c r="D30" s="38">
        <v>1</v>
      </c>
      <c r="E30" s="40">
        <v>191.27</v>
      </c>
      <c r="F30" s="41">
        <f t="shared" si="0"/>
        <v>191.27</v>
      </c>
      <c r="G30" s="42"/>
      <c r="H30" s="43"/>
      <c r="I30" s="29"/>
      <c r="J30" s="26">
        <f t="shared" si="1"/>
        <v>1</v>
      </c>
      <c r="K30" s="46">
        <f t="shared" si="2"/>
        <v>1</v>
      </c>
      <c r="L30" s="43">
        <v>1</v>
      </c>
      <c r="M30" s="57"/>
    </row>
    <row r="31" spans="1:13" ht="15.75" x14ac:dyDescent="0.25">
      <c r="A31" s="65">
        <v>29</v>
      </c>
      <c r="B31" s="24">
        <v>130</v>
      </c>
      <c r="C31" s="24" t="s">
        <v>9</v>
      </c>
      <c r="D31" s="65">
        <v>3</v>
      </c>
      <c r="E31" s="23">
        <v>222.97</v>
      </c>
      <c r="F31" s="20">
        <f t="shared" si="0"/>
        <v>-445.94</v>
      </c>
      <c r="G31" s="25">
        <f>1+1+4</f>
        <v>6</v>
      </c>
      <c r="H31" s="59">
        <f>1</f>
        <v>1</v>
      </c>
      <c r="I31" s="29"/>
      <c r="J31" s="26">
        <f t="shared" si="1"/>
        <v>4</v>
      </c>
      <c r="K31" s="37">
        <f t="shared" si="2"/>
        <v>-2</v>
      </c>
      <c r="L31" s="59"/>
      <c r="M31" s="57"/>
    </row>
    <row r="32" spans="1:13" ht="15.75" x14ac:dyDescent="0.25">
      <c r="A32" s="65">
        <v>30</v>
      </c>
      <c r="B32" s="21">
        <v>226</v>
      </c>
      <c r="C32" s="24" t="s">
        <v>9</v>
      </c>
      <c r="D32" s="65">
        <v>4</v>
      </c>
      <c r="E32" s="23">
        <v>121.76</v>
      </c>
      <c r="F32" s="20">
        <f t="shared" si="0"/>
        <v>365.28000000000003</v>
      </c>
      <c r="G32" s="25">
        <v>1</v>
      </c>
      <c r="H32" s="59"/>
      <c r="I32" s="29"/>
      <c r="J32" s="26">
        <f t="shared" si="1"/>
        <v>4</v>
      </c>
      <c r="K32" s="37">
        <f t="shared" si="2"/>
        <v>3</v>
      </c>
      <c r="L32" s="59">
        <v>2</v>
      </c>
      <c r="M32" s="57"/>
    </row>
    <row r="33" spans="1:13" ht="15.75" x14ac:dyDescent="0.25">
      <c r="A33" s="65">
        <v>31</v>
      </c>
      <c r="B33" s="8">
        <v>304</v>
      </c>
      <c r="C33" s="24" t="s">
        <v>9</v>
      </c>
      <c r="D33" s="59"/>
      <c r="E33" s="59">
        <v>47.97</v>
      </c>
      <c r="F33" s="20">
        <f t="shared" si="0"/>
        <v>-47.97</v>
      </c>
      <c r="G33" s="59">
        <v>1</v>
      </c>
      <c r="H33" s="59"/>
      <c r="I33" s="29"/>
      <c r="J33" s="26">
        <f t="shared" si="1"/>
        <v>0</v>
      </c>
      <c r="K33" s="37">
        <f t="shared" si="2"/>
        <v>-1</v>
      </c>
      <c r="L33" s="59"/>
      <c r="M33" s="57"/>
    </row>
    <row r="34" spans="1:13" ht="15.75" x14ac:dyDescent="0.25">
      <c r="A34" s="65">
        <v>32</v>
      </c>
      <c r="B34" s="24">
        <v>312</v>
      </c>
      <c r="C34" s="24" t="s">
        <v>9</v>
      </c>
      <c r="D34" s="65">
        <v>2</v>
      </c>
      <c r="E34" s="23">
        <v>336</v>
      </c>
      <c r="F34" s="20">
        <f t="shared" ref="F34:F65" si="3">E34*K34</f>
        <v>-336</v>
      </c>
      <c r="G34" s="25">
        <f>1+1+1</f>
        <v>3</v>
      </c>
      <c r="H34" s="59"/>
      <c r="I34" s="29"/>
      <c r="J34" s="26">
        <f t="shared" ref="J34:J65" si="4">D34+H34</f>
        <v>2</v>
      </c>
      <c r="K34" s="37">
        <f t="shared" ref="K34:K65" si="5">J34-G34</f>
        <v>-1</v>
      </c>
      <c r="L34" s="59"/>
      <c r="M34" s="57"/>
    </row>
    <row r="35" spans="1:13" ht="15.75" x14ac:dyDescent="0.25">
      <c r="A35" s="38">
        <v>33</v>
      </c>
      <c r="B35" s="47">
        <v>360</v>
      </c>
      <c r="C35" s="39" t="s">
        <v>9</v>
      </c>
      <c r="D35" s="38"/>
      <c r="E35" s="40">
        <v>246</v>
      </c>
      <c r="F35" s="41">
        <f t="shared" si="3"/>
        <v>246</v>
      </c>
      <c r="G35" s="42"/>
      <c r="H35" s="43">
        <v>1</v>
      </c>
      <c r="I35" s="29"/>
      <c r="J35" s="26">
        <f t="shared" si="4"/>
        <v>1</v>
      </c>
      <c r="K35" s="46">
        <f t="shared" si="5"/>
        <v>1</v>
      </c>
      <c r="L35" s="43">
        <v>1</v>
      </c>
      <c r="M35" s="57"/>
    </row>
    <row r="36" spans="1:13" ht="15.75" x14ac:dyDescent="0.25">
      <c r="A36" s="38">
        <v>34</v>
      </c>
      <c r="B36" s="48">
        <v>361</v>
      </c>
      <c r="C36" s="39" t="s">
        <v>9</v>
      </c>
      <c r="D36" s="51"/>
      <c r="E36" s="49">
        <v>246</v>
      </c>
      <c r="F36" s="41">
        <f t="shared" si="3"/>
        <v>246</v>
      </c>
      <c r="G36" s="43"/>
      <c r="H36" s="43">
        <v>1</v>
      </c>
      <c r="I36" s="29"/>
      <c r="J36" s="26">
        <f t="shared" si="4"/>
        <v>1</v>
      </c>
      <c r="K36" s="46">
        <f t="shared" si="5"/>
        <v>1</v>
      </c>
      <c r="L36" s="43">
        <v>1</v>
      </c>
      <c r="M36" s="57"/>
    </row>
    <row r="37" spans="1:13" ht="15.75" x14ac:dyDescent="0.25">
      <c r="A37" s="38">
        <v>35</v>
      </c>
      <c r="B37" s="48">
        <v>362</v>
      </c>
      <c r="C37" s="39" t="s">
        <v>9</v>
      </c>
      <c r="D37" s="51"/>
      <c r="E37" s="40">
        <v>246</v>
      </c>
      <c r="F37" s="41">
        <f t="shared" si="3"/>
        <v>246</v>
      </c>
      <c r="G37" s="43"/>
      <c r="H37" s="43">
        <v>1</v>
      </c>
      <c r="I37" s="29"/>
      <c r="J37" s="26">
        <f t="shared" si="4"/>
        <v>1</v>
      </c>
      <c r="K37" s="46">
        <f t="shared" si="5"/>
        <v>1</v>
      </c>
      <c r="L37" s="43">
        <v>1</v>
      </c>
      <c r="M37" s="57"/>
    </row>
    <row r="38" spans="1:13" ht="15.75" x14ac:dyDescent="0.25">
      <c r="A38" s="38">
        <v>36</v>
      </c>
      <c r="B38" s="47">
        <v>363</v>
      </c>
      <c r="C38" s="39" t="s">
        <v>9</v>
      </c>
      <c r="D38" s="51"/>
      <c r="E38" s="49">
        <v>246</v>
      </c>
      <c r="F38" s="41">
        <f t="shared" si="3"/>
        <v>246</v>
      </c>
      <c r="G38" s="43"/>
      <c r="H38" s="43">
        <v>1</v>
      </c>
      <c r="I38" s="29"/>
      <c r="J38" s="26">
        <f t="shared" si="4"/>
        <v>1</v>
      </c>
      <c r="K38" s="46">
        <f t="shared" si="5"/>
        <v>1</v>
      </c>
      <c r="L38" s="43">
        <v>1</v>
      </c>
      <c r="M38" s="57"/>
    </row>
    <row r="39" spans="1:13" ht="15.75" x14ac:dyDescent="0.25">
      <c r="A39" s="65">
        <v>37</v>
      </c>
      <c r="B39" s="8">
        <v>380</v>
      </c>
      <c r="C39" s="24" t="s">
        <v>9</v>
      </c>
      <c r="D39" s="59"/>
      <c r="E39" s="19">
        <v>49</v>
      </c>
      <c r="F39" s="20">
        <f t="shared" si="3"/>
        <v>98</v>
      </c>
      <c r="G39" s="59"/>
      <c r="H39" s="59">
        <v>2</v>
      </c>
      <c r="I39" s="29"/>
      <c r="J39" s="26">
        <f t="shared" si="4"/>
        <v>2</v>
      </c>
      <c r="K39" s="37">
        <f t="shared" si="5"/>
        <v>2</v>
      </c>
      <c r="L39" s="59"/>
      <c r="M39" s="57"/>
    </row>
    <row r="40" spans="1:13" ht="15.75" x14ac:dyDescent="0.25">
      <c r="A40" s="65">
        <v>38</v>
      </c>
      <c r="B40" s="21">
        <v>410</v>
      </c>
      <c r="C40" s="24" t="s">
        <v>9</v>
      </c>
      <c r="D40" s="65"/>
      <c r="E40" s="23">
        <v>101.84</v>
      </c>
      <c r="F40" s="20">
        <f t="shared" si="3"/>
        <v>814.72</v>
      </c>
      <c r="G40" s="25"/>
      <c r="H40" s="59">
        <f>6+2</f>
        <v>8</v>
      </c>
      <c r="I40" s="29"/>
      <c r="J40" s="26">
        <f t="shared" si="4"/>
        <v>8</v>
      </c>
      <c r="K40" s="37">
        <f t="shared" si="5"/>
        <v>8</v>
      </c>
      <c r="L40" s="59"/>
      <c r="M40" s="57"/>
    </row>
    <row r="41" spans="1:13" ht="15.75" x14ac:dyDescent="0.25">
      <c r="A41" s="65">
        <v>39</v>
      </c>
      <c r="B41" s="21">
        <v>410</v>
      </c>
      <c r="C41" s="24" t="s">
        <v>9</v>
      </c>
      <c r="D41" s="65"/>
      <c r="E41" s="23">
        <v>101.87</v>
      </c>
      <c r="F41" s="20">
        <f t="shared" si="3"/>
        <v>101.87</v>
      </c>
      <c r="G41" s="25"/>
      <c r="H41" s="59">
        <v>1</v>
      </c>
      <c r="I41" s="29"/>
      <c r="J41" s="26">
        <f t="shared" si="4"/>
        <v>1</v>
      </c>
      <c r="K41" s="37">
        <f t="shared" si="5"/>
        <v>1</v>
      </c>
      <c r="L41" s="59"/>
      <c r="M41" s="57"/>
    </row>
    <row r="42" spans="1:13" ht="15.75" x14ac:dyDescent="0.25">
      <c r="A42" s="65">
        <v>40</v>
      </c>
      <c r="B42" s="21">
        <v>410</v>
      </c>
      <c r="C42" s="24" t="s">
        <v>9</v>
      </c>
      <c r="D42" s="65"/>
      <c r="E42" s="23">
        <v>110.7</v>
      </c>
      <c r="F42" s="20">
        <f t="shared" si="3"/>
        <v>442.8</v>
      </c>
      <c r="G42" s="25"/>
      <c r="H42" s="59">
        <f>4</f>
        <v>4</v>
      </c>
      <c r="I42" s="29"/>
      <c r="J42" s="26">
        <f t="shared" si="4"/>
        <v>4</v>
      </c>
      <c r="K42" s="37">
        <f t="shared" si="5"/>
        <v>4</v>
      </c>
      <c r="L42" s="59">
        <v>2</v>
      </c>
      <c r="M42" s="57"/>
    </row>
    <row r="43" spans="1:13" ht="15.75" x14ac:dyDescent="0.25">
      <c r="A43" s="65">
        <v>41</v>
      </c>
      <c r="B43" s="21">
        <v>410</v>
      </c>
      <c r="C43" s="24" t="s">
        <v>9</v>
      </c>
      <c r="D43" s="65"/>
      <c r="E43" s="23">
        <v>222.02</v>
      </c>
      <c r="F43" s="20">
        <f t="shared" si="3"/>
        <v>-222.02</v>
      </c>
      <c r="G43" s="25">
        <v>1</v>
      </c>
      <c r="H43" s="59"/>
      <c r="I43" s="29"/>
      <c r="J43" s="26">
        <f t="shared" si="4"/>
        <v>0</v>
      </c>
      <c r="K43" s="37">
        <f t="shared" si="5"/>
        <v>-1</v>
      </c>
      <c r="L43" s="59"/>
      <c r="M43" s="57"/>
    </row>
    <row r="44" spans="1:13" ht="15.75" x14ac:dyDescent="0.25">
      <c r="A44" s="65">
        <v>42</v>
      </c>
      <c r="B44" s="21">
        <v>410</v>
      </c>
      <c r="C44" s="24" t="s">
        <v>9</v>
      </c>
      <c r="D44" s="65"/>
      <c r="E44" s="23">
        <v>322.26</v>
      </c>
      <c r="F44" s="20">
        <f t="shared" si="3"/>
        <v>-966.78</v>
      </c>
      <c r="G44" s="25">
        <v>3</v>
      </c>
      <c r="H44" s="59"/>
      <c r="I44" s="29"/>
      <c r="J44" s="26">
        <f t="shared" si="4"/>
        <v>0</v>
      </c>
      <c r="K44" s="37">
        <f t="shared" si="5"/>
        <v>-3</v>
      </c>
      <c r="L44" s="59"/>
      <c r="M44" s="57"/>
    </row>
    <row r="45" spans="1:13" ht="15.75" x14ac:dyDescent="0.25">
      <c r="A45" s="65">
        <v>43</v>
      </c>
      <c r="B45" s="8" t="s">
        <v>57</v>
      </c>
      <c r="C45" s="24" t="s">
        <v>9</v>
      </c>
      <c r="D45" s="59"/>
      <c r="E45" s="59">
        <v>322.26</v>
      </c>
      <c r="F45" s="20">
        <f t="shared" si="3"/>
        <v>-966.78</v>
      </c>
      <c r="G45" s="59">
        <v>3</v>
      </c>
      <c r="H45" s="59"/>
      <c r="I45" s="29"/>
      <c r="J45" s="26">
        <f t="shared" si="4"/>
        <v>0</v>
      </c>
      <c r="K45" s="37">
        <f t="shared" si="5"/>
        <v>-3</v>
      </c>
      <c r="L45" s="59"/>
      <c r="M45" s="57"/>
    </row>
    <row r="46" spans="1:13" s="26" customFormat="1" ht="15.75" x14ac:dyDescent="0.25">
      <c r="A46" s="65">
        <v>44</v>
      </c>
      <c r="B46" s="21" t="s">
        <v>55</v>
      </c>
      <c r="C46" s="24" t="s">
        <v>9</v>
      </c>
      <c r="D46" s="65"/>
      <c r="E46" s="23">
        <v>101.84</v>
      </c>
      <c r="F46" s="20">
        <f t="shared" si="3"/>
        <v>305.52</v>
      </c>
      <c r="G46" s="25"/>
      <c r="H46" s="59">
        <f>1+2</f>
        <v>3</v>
      </c>
      <c r="I46" s="29"/>
      <c r="J46" s="26">
        <f t="shared" si="4"/>
        <v>3</v>
      </c>
      <c r="K46" s="37">
        <f t="shared" si="5"/>
        <v>3</v>
      </c>
      <c r="L46" s="59">
        <v>1</v>
      </c>
      <c r="M46" s="57"/>
    </row>
    <row r="47" spans="1:13" ht="15.75" x14ac:dyDescent="0.25">
      <c r="A47" s="38">
        <v>45</v>
      </c>
      <c r="B47" s="47" t="s">
        <v>56</v>
      </c>
      <c r="C47" s="39" t="s">
        <v>9</v>
      </c>
      <c r="D47" s="38"/>
      <c r="E47" s="40">
        <v>101.85</v>
      </c>
      <c r="F47" s="41">
        <f t="shared" si="3"/>
        <v>101.85</v>
      </c>
      <c r="G47" s="42"/>
      <c r="H47" s="43">
        <v>1</v>
      </c>
      <c r="I47" s="29"/>
      <c r="J47" s="26">
        <f t="shared" si="4"/>
        <v>1</v>
      </c>
      <c r="K47" s="46">
        <f t="shared" si="5"/>
        <v>1</v>
      </c>
      <c r="L47" s="43">
        <v>1</v>
      </c>
      <c r="M47" s="57"/>
    </row>
    <row r="48" spans="1:13" ht="15.75" x14ac:dyDescent="0.25">
      <c r="A48" s="65">
        <v>46</v>
      </c>
      <c r="B48" s="21" t="s">
        <v>55</v>
      </c>
      <c r="C48" s="24" t="s">
        <v>9</v>
      </c>
      <c r="D48" s="65">
        <v>2</v>
      </c>
      <c r="E48" s="23">
        <v>222.02</v>
      </c>
      <c r="F48" s="20">
        <f t="shared" si="3"/>
        <v>-444.04</v>
      </c>
      <c r="G48" s="25">
        <v>4</v>
      </c>
      <c r="H48" s="59"/>
      <c r="I48" s="29"/>
      <c r="J48" s="26">
        <f t="shared" si="4"/>
        <v>2</v>
      </c>
      <c r="K48" s="37">
        <f t="shared" si="5"/>
        <v>-2</v>
      </c>
      <c r="L48" s="59"/>
      <c r="M48" s="57"/>
    </row>
    <row r="49" spans="1:13" ht="15.75" x14ac:dyDescent="0.25">
      <c r="A49" s="65">
        <v>47</v>
      </c>
      <c r="B49" s="21" t="s">
        <v>62</v>
      </c>
      <c r="C49" s="24" t="s">
        <v>9</v>
      </c>
      <c r="D49" s="65"/>
      <c r="E49" s="23">
        <v>101.85</v>
      </c>
      <c r="F49" s="20">
        <f t="shared" si="3"/>
        <v>203.7</v>
      </c>
      <c r="G49" s="25"/>
      <c r="H49" s="59">
        <v>2</v>
      </c>
      <c r="I49" s="29"/>
      <c r="J49" s="26">
        <f t="shared" si="4"/>
        <v>2</v>
      </c>
      <c r="K49" s="37">
        <f t="shared" si="5"/>
        <v>2</v>
      </c>
      <c r="L49" s="59">
        <v>2</v>
      </c>
      <c r="M49" s="57"/>
    </row>
    <row r="50" spans="1:13" ht="15.75" x14ac:dyDescent="0.25">
      <c r="A50" s="65">
        <v>48</v>
      </c>
      <c r="B50" s="21" t="s">
        <v>58</v>
      </c>
      <c r="C50" s="24" t="s">
        <v>9</v>
      </c>
      <c r="D50" s="65"/>
      <c r="E50" s="23">
        <v>110.7</v>
      </c>
      <c r="F50" s="20">
        <f t="shared" si="3"/>
        <v>110.7</v>
      </c>
      <c r="G50" s="25"/>
      <c r="H50" s="59">
        <v>1</v>
      </c>
      <c r="I50" s="29"/>
      <c r="J50" s="26">
        <f t="shared" si="4"/>
        <v>1</v>
      </c>
      <c r="K50" s="37">
        <f t="shared" si="5"/>
        <v>1</v>
      </c>
      <c r="L50" s="59">
        <v>1</v>
      </c>
      <c r="M50" s="57"/>
    </row>
    <row r="51" spans="1:13" ht="15.75" x14ac:dyDescent="0.25">
      <c r="A51" s="65">
        <v>49</v>
      </c>
      <c r="B51" s="21" t="s">
        <v>58</v>
      </c>
      <c r="C51" s="24" t="s">
        <v>9</v>
      </c>
      <c r="D51" s="65"/>
      <c r="E51" s="23">
        <v>101.84</v>
      </c>
      <c r="F51" s="20">
        <f t="shared" si="3"/>
        <v>101.84</v>
      </c>
      <c r="G51" s="25"/>
      <c r="H51" s="59">
        <v>1</v>
      </c>
      <c r="I51" s="29"/>
      <c r="J51" s="26">
        <f t="shared" si="4"/>
        <v>1</v>
      </c>
      <c r="K51" s="37">
        <f t="shared" si="5"/>
        <v>1</v>
      </c>
      <c r="L51" s="59"/>
      <c r="M51" s="57"/>
    </row>
    <row r="52" spans="1:13" ht="15.75" x14ac:dyDescent="0.25">
      <c r="A52" s="65">
        <v>50</v>
      </c>
      <c r="B52" s="21" t="s">
        <v>58</v>
      </c>
      <c r="C52" s="24" t="s">
        <v>9</v>
      </c>
      <c r="D52" s="65"/>
      <c r="E52" s="23">
        <v>101.85</v>
      </c>
      <c r="F52" s="20">
        <f t="shared" si="3"/>
        <v>101.85</v>
      </c>
      <c r="G52" s="25"/>
      <c r="H52" s="59">
        <v>1</v>
      </c>
      <c r="I52" s="29"/>
      <c r="J52" s="26">
        <f t="shared" si="4"/>
        <v>1</v>
      </c>
      <c r="K52" s="37">
        <f t="shared" si="5"/>
        <v>1</v>
      </c>
      <c r="L52" s="59">
        <v>1</v>
      </c>
      <c r="M52" s="57"/>
    </row>
    <row r="53" spans="1:13" ht="15.75" x14ac:dyDescent="0.25">
      <c r="A53" s="65">
        <v>51</v>
      </c>
      <c r="B53" s="8" t="s">
        <v>59</v>
      </c>
      <c r="C53" s="24" t="s">
        <v>9</v>
      </c>
      <c r="D53" s="18"/>
      <c r="E53" s="19">
        <v>222.02</v>
      </c>
      <c r="F53" s="20">
        <f t="shared" si="3"/>
        <v>-222.02</v>
      </c>
      <c r="G53" s="25">
        <v>1</v>
      </c>
      <c r="H53" s="59"/>
      <c r="I53" s="29"/>
      <c r="J53" s="26">
        <f t="shared" si="4"/>
        <v>0</v>
      </c>
      <c r="K53" s="37">
        <f t="shared" si="5"/>
        <v>-1</v>
      </c>
      <c r="L53" s="59"/>
      <c r="M53" s="57"/>
    </row>
    <row r="54" spans="1:13" ht="15.75" x14ac:dyDescent="0.25">
      <c r="A54" s="65">
        <v>52</v>
      </c>
      <c r="B54" s="21" t="s">
        <v>58</v>
      </c>
      <c r="C54" s="24" t="s">
        <v>9</v>
      </c>
      <c r="D54" s="65"/>
      <c r="E54" s="23">
        <v>273.08</v>
      </c>
      <c r="F54" s="20">
        <f t="shared" si="3"/>
        <v>-273.08</v>
      </c>
      <c r="G54" s="25">
        <v>1</v>
      </c>
      <c r="H54" s="59"/>
      <c r="I54" s="29"/>
      <c r="J54" s="26">
        <f t="shared" si="4"/>
        <v>0</v>
      </c>
      <c r="K54" s="37">
        <f t="shared" si="5"/>
        <v>-1</v>
      </c>
      <c r="L54" s="59"/>
      <c r="M54" s="17"/>
    </row>
    <row r="55" spans="1:13" ht="15.75" x14ac:dyDescent="0.25">
      <c r="A55" s="65">
        <v>53</v>
      </c>
      <c r="B55" s="21" t="s">
        <v>60</v>
      </c>
      <c r="C55" s="24" t="s">
        <v>9</v>
      </c>
      <c r="D55" s="65"/>
      <c r="E55" s="23">
        <v>412.05</v>
      </c>
      <c r="F55" s="20">
        <f t="shared" si="3"/>
        <v>412.05</v>
      </c>
      <c r="G55" s="25"/>
      <c r="H55" s="59">
        <v>1</v>
      </c>
      <c r="I55" s="29"/>
      <c r="J55" s="26">
        <f t="shared" si="4"/>
        <v>1</v>
      </c>
      <c r="K55" s="37">
        <f t="shared" si="5"/>
        <v>1</v>
      </c>
      <c r="L55" s="59">
        <v>1</v>
      </c>
      <c r="M55" s="57"/>
    </row>
    <row r="56" spans="1:13" ht="15.75" x14ac:dyDescent="0.25">
      <c r="A56" s="65">
        <v>54</v>
      </c>
      <c r="B56" s="21" t="s">
        <v>61</v>
      </c>
      <c r="C56" s="24" t="s">
        <v>9</v>
      </c>
      <c r="D56" s="65"/>
      <c r="E56" s="23">
        <v>101.84</v>
      </c>
      <c r="F56" s="20">
        <f t="shared" si="3"/>
        <v>509.20000000000005</v>
      </c>
      <c r="G56" s="25"/>
      <c r="H56" s="59">
        <f>1+2+2</f>
        <v>5</v>
      </c>
      <c r="I56" s="29"/>
      <c r="J56" s="26">
        <f t="shared" si="4"/>
        <v>5</v>
      </c>
      <c r="K56" s="37">
        <f t="shared" si="5"/>
        <v>5</v>
      </c>
      <c r="L56" s="59"/>
      <c r="M56" s="57"/>
    </row>
    <row r="57" spans="1:13" ht="15.75" x14ac:dyDescent="0.25">
      <c r="A57" s="65">
        <v>55</v>
      </c>
      <c r="B57" s="21" t="s">
        <v>61</v>
      </c>
      <c r="C57" s="24" t="s">
        <v>9</v>
      </c>
      <c r="D57" s="65"/>
      <c r="E57" s="23">
        <v>110.7</v>
      </c>
      <c r="F57" s="20">
        <f t="shared" si="3"/>
        <v>110.7</v>
      </c>
      <c r="G57" s="25"/>
      <c r="H57" s="59">
        <v>1</v>
      </c>
      <c r="I57" s="29"/>
      <c r="J57" s="26">
        <f t="shared" si="4"/>
        <v>1</v>
      </c>
      <c r="K57" s="37">
        <f t="shared" si="5"/>
        <v>1</v>
      </c>
      <c r="L57" s="59"/>
      <c r="M57" s="57"/>
    </row>
    <row r="58" spans="1:13" ht="15.75" x14ac:dyDescent="0.25">
      <c r="A58" s="65">
        <v>56</v>
      </c>
      <c r="B58" s="21" t="s">
        <v>61</v>
      </c>
      <c r="C58" s="24" t="s">
        <v>9</v>
      </c>
      <c r="D58" s="65">
        <v>1</v>
      </c>
      <c r="E58" s="23">
        <v>273.08</v>
      </c>
      <c r="F58" s="20">
        <f t="shared" si="3"/>
        <v>-273.08</v>
      </c>
      <c r="G58" s="25">
        <f>1+1</f>
        <v>2</v>
      </c>
      <c r="H58" s="59"/>
      <c r="I58" s="29"/>
      <c r="J58" s="26">
        <f t="shared" si="4"/>
        <v>1</v>
      </c>
      <c r="K58" s="37">
        <f t="shared" si="5"/>
        <v>-1</v>
      </c>
      <c r="L58" s="59"/>
      <c r="M58" s="17"/>
    </row>
    <row r="59" spans="1:13" ht="15.75" x14ac:dyDescent="0.25">
      <c r="A59" s="38">
        <v>57</v>
      </c>
      <c r="B59" s="39">
        <v>530</v>
      </c>
      <c r="C59" s="39" t="s">
        <v>9</v>
      </c>
      <c r="D59" s="38">
        <v>6</v>
      </c>
      <c r="E59" s="40">
        <v>47.97</v>
      </c>
      <c r="F59" s="41">
        <f t="shared" si="3"/>
        <v>239.85</v>
      </c>
      <c r="G59" s="42">
        <v>3</v>
      </c>
      <c r="H59" s="43">
        <f>1+1</f>
        <v>2</v>
      </c>
      <c r="I59" s="29"/>
      <c r="J59" s="26">
        <f t="shared" si="4"/>
        <v>8</v>
      </c>
      <c r="K59" s="46">
        <f t="shared" si="5"/>
        <v>5</v>
      </c>
      <c r="L59" s="43">
        <v>5</v>
      </c>
      <c r="M59" s="57"/>
    </row>
    <row r="60" spans="1:13" ht="15.75" x14ac:dyDescent="0.25">
      <c r="A60" s="65">
        <v>58</v>
      </c>
      <c r="B60" s="21">
        <v>530</v>
      </c>
      <c r="C60" s="24" t="s">
        <v>9</v>
      </c>
      <c r="D60" s="65"/>
      <c r="E60" s="23">
        <v>90</v>
      </c>
      <c r="F60" s="20">
        <f t="shared" si="3"/>
        <v>90</v>
      </c>
      <c r="G60" s="25"/>
      <c r="H60" s="59">
        <v>1</v>
      </c>
      <c r="I60" s="29"/>
      <c r="J60" s="26">
        <f t="shared" si="4"/>
        <v>1</v>
      </c>
      <c r="K60" s="37">
        <f t="shared" si="5"/>
        <v>1</v>
      </c>
      <c r="L60" s="59"/>
      <c r="M60" s="57"/>
    </row>
    <row r="61" spans="1:13" ht="15.75" x14ac:dyDescent="0.25">
      <c r="A61" s="65">
        <v>59</v>
      </c>
      <c r="B61" s="24">
        <v>650</v>
      </c>
      <c r="C61" s="24" t="s">
        <v>9</v>
      </c>
      <c r="D61" s="65">
        <v>5</v>
      </c>
      <c r="E61" s="23">
        <v>32.6</v>
      </c>
      <c r="F61" s="20">
        <f t="shared" si="3"/>
        <v>163</v>
      </c>
      <c r="G61" s="25">
        <f>1+1</f>
        <v>2</v>
      </c>
      <c r="H61" s="59">
        <v>2</v>
      </c>
      <c r="I61" s="29"/>
      <c r="J61" s="26">
        <f t="shared" si="4"/>
        <v>7</v>
      </c>
      <c r="K61" s="37">
        <f t="shared" si="5"/>
        <v>5</v>
      </c>
      <c r="L61" s="59">
        <v>2</v>
      </c>
      <c r="M61" s="57"/>
    </row>
    <row r="62" spans="1:13" ht="15.75" x14ac:dyDescent="0.25">
      <c r="A62" s="65">
        <v>60</v>
      </c>
      <c r="B62" s="8">
        <v>650</v>
      </c>
      <c r="C62" s="24" t="s">
        <v>9</v>
      </c>
      <c r="D62" s="59"/>
      <c r="E62" s="19">
        <v>37.6</v>
      </c>
      <c r="F62" s="20">
        <f t="shared" si="3"/>
        <v>-37.6</v>
      </c>
      <c r="G62" s="59">
        <v>1</v>
      </c>
      <c r="H62" s="59"/>
      <c r="I62" s="29"/>
      <c r="J62" s="26">
        <f t="shared" si="4"/>
        <v>0</v>
      </c>
      <c r="K62" s="37">
        <f t="shared" si="5"/>
        <v>-1</v>
      </c>
      <c r="L62" s="59"/>
      <c r="M62" s="57"/>
    </row>
    <row r="63" spans="1:13" ht="15.75" x14ac:dyDescent="0.25">
      <c r="A63" s="38">
        <v>61</v>
      </c>
      <c r="B63" s="48" t="s">
        <v>99</v>
      </c>
      <c r="C63" s="39" t="s">
        <v>9</v>
      </c>
      <c r="D63" s="43"/>
      <c r="E63" s="49">
        <v>40.450000000000003</v>
      </c>
      <c r="F63" s="41">
        <f t="shared" si="3"/>
        <v>40.450000000000003</v>
      </c>
      <c r="G63" s="43"/>
      <c r="H63" s="43">
        <v>1</v>
      </c>
      <c r="I63" s="29"/>
      <c r="J63" s="26">
        <f t="shared" si="4"/>
        <v>1</v>
      </c>
      <c r="K63" s="46">
        <f t="shared" si="5"/>
        <v>1</v>
      </c>
      <c r="L63" s="43">
        <v>1</v>
      </c>
      <c r="M63" s="57"/>
    </row>
    <row r="64" spans="1:13" ht="15.75" x14ac:dyDescent="0.25">
      <c r="A64" s="38">
        <v>62</v>
      </c>
      <c r="B64" s="48" t="s">
        <v>99</v>
      </c>
      <c r="C64" s="39" t="s">
        <v>9</v>
      </c>
      <c r="D64" s="43"/>
      <c r="E64" s="49">
        <v>40.46</v>
      </c>
      <c r="F64" s="41">
        <f t="shared" si="3"/>
        <v>40.46</v>
      </c>
      <c r="G64" s="43"/>
      <c r="H64" s="43">
        <v>1</v>
      </c>
      <c r="I64" s="29"/>
      <c r="J64" s="26">
        <f t="shared" si="4"/>
        <v>1</v>
      </c>
      <c r="K64" s="46">
        <f t="shared" si="5"/>
        <v>1</v>
      </c>
      <c r="L64" s="43">
        <v>1</v>
      </c>
      <c r="M64" s="57"/>
    </row>
    <row r="65" spans="1:13" ht="15.75" x14ac:dyDescent="0.25">
      <c r="A65" s="38">
        <v>63</v>
      </c>
      <c r="B65" s="47" t="s">
        <v>100</v>
      </c>
      <c r="C65" s="39" t="s">
        <v>9</v>
      </c>
      <c r="D65" s="38">
        <v>2</v>
      </c>
      <c r="E65" s="40">
        <v>36</v>
      </c>
      <c r="F65" s="41">
        <f t="shared" si="3"/>
        <v>72</v>
      </c>
      <c r="G65" s="42"/>
      <c r="H65" s="43"/>
      <c r="I65" s="29"/>
      <c r="J65" s="26">
        <f t="shared" si="4"/>
        <v>2</v>
      </c>
      <c r="K65" s="46">
        <f t="shared" si="5"/>
        <v>2</v>
      </c>
      <c r="L65" s="43">
        <v>2</v>
      </c>
      <c r="M65" s="57"/>
    </row>
    <row r="66" spans="1:13" ht="15.75" x14ac:dyDescent="0.25">
      <c r="A66" s="65">
        <v>64</v>
      </c>
      <c r="B66" s="24">
        <v>711</v>
      </c>
      <c r="C66" s="24" t="s">
        <v>9</v>
      </c>
      <c r="D66" s="65">
        <v>2</v>
      </c>
      <c r="E66" s="23">
        <v>138.38</v>
      </c>
      <c r="F66" s="20">
        <f t="shared" ref="F66:F97" si="6">E66*K66</f>
        <v>138.38</v>
      </c>
      <c r="G66" s="25">
        <f>1+1+1</f>
        <v>3</v>
      </c>
      <c r="H66" s="59">
        <v>2</v>
      </c>
      <c r="I66" s="29"/>
      <c r="J66" s="26">
        <f t="shared" ref="J66:J97" si="7">D66+H66</f>
        <v>4</v>
      </c>
      <c r="K66" s="37">
        <f t="shared" ref="K66:K97" si="8">J66-G66</f>
        <v>1</v>
      </c>
      <c r="L66" s="59"/>
      <c r="M66" s="57"/>
    </row>
    <row r="67" spans="1:13" ht="15.75" x14ac:dyDescent="0.25">
      <c r="A67" s="65">
        <v>65</v>
      </c>
      <c r="B67" s="24">
        <v>950</v>
      </c>
      <c r="C67" s="24" t="s">
        <v>9</v>
      </c>
      <c r="D67" s="65">
        <v>1</v>
      </c>
      <c r="E67" s="23">
        <v>11.2</v>
      </c>
      <c r="F67" s="20">
        <f t="shared" si="6"/>
        <v>11.2</v>
      </c>
      <c r="G67" s="25"/>
      <c r="H67" s="59"/>
      <c r="I67" s="29"/>
      <c r="J67" s="26">
        <f t="shared" si="7"/>
        <v>1</v>
      </c>
      <c r="K67" s="37">
        <f t="shared" si="8"/>
        <v>1</v>
      </c>
      <c r="L67" s="59"/>
      <c r="M67" s="57"/>
    </row>
    <row r="68" spans="1:13" ht="15.75" x14ac:dyDescent="0.25">
      <c r="A68" s="38">
        <v>66</v>
      </c>
      <c r="B68" s="48">
        <v>2310</v>
      </c>
      <c r="C68" s="39" t="s">
        <v>9</v>
      </c>
      <c r="D68" s="43"/>
      <c r="E68" s="49">
        <v>166.98</v>
      </c>
      <c r="F68" s="41">
        <f t="shared" si="6"/>
        <v>166.98</v>
      </c>
      <c r="G68" s="43"/>
      <c r="H68" s="43">
        <v>1</v>
      </c>
      <c r="I68" s="29"/>
      <c r="J68" s="26">
        <f t="shared" si="7"/>
        <v>1</v>
      </c>
      <c r="K68" s="46">
        <f t="shared" si="8"/>
        <v>1</v>
      </c>
      <c r="L68" s="43">
        <v>1</v>
      </c>
      <c r="M68" s="57">
        <v>310</v>
      </c>
    </row>
    <row r="69" spans="1:13" ht="15.75" x14ac:dyDescent="0.25">
      <c r="A69" s="38">
        <v>67</v>
      </c>
      <c r="B69" s="47">
        <v>10</v>
      </c>
      <c r="C69" s="39" t="s">
        <v>9</v>
      </c>
      <c r="D69" s="38">
        <v>2</v>
      </c>
      <c r="E69" s="40">
        <v>169.74</v>
      </c>
      <c r="F69" s="41">
        <f t="shared" si="6"/>
        <v>339.48</v>
      </c>
      <c r="G69" s="42"/>
      <c r="H69" s="43"/>
      <c r="I69" s="29"/>
      <c r="J69" s="26">
        <f t="shared" si="7"/>
        <v>2</v>
      </c>
      <c r="K69" s="46">
        <f t="shared" si="8"/>
        <v>2</v>
      </c>
      <c r="L69" s="43">
        <v>2</v>
      </c>
      <c r="M69" s="57"/>
    </row>
    <row r="70" spans="1:13" ht="15.75" x14ac:dyDescent="0.25">
      <c r="A70" s="65">
        <v>68</v>
      </c>
      <c r="B70" s="21" t="s">
        <v>101</v>
      </c>
      <c r="C70" s="24" t="s">
        <v>9</v>
      </c>
      <c r="D70" s="65">
        <v>2</v>
      </c>
      <c r="E70" s="23">
        <v>17.22</v>
      </c>
      <c r="F70" s="20">
        <f t="shared" si="6"/>
        <v>34.44</v>
      </c>
      <c r="G70" s="25"/>
      <c r="H70" s="59"/>
      <c r="I70" s="29"/>
      <c r="J70" s="26">
        <f t="shared" si="7"/>
        <v>2</v>
      </c>
      <c r="K70" s="37">
        <f t="shared" si="8"/>
        <v>2</v>
      </c>
      <c r="L70" s="59">
        <v>2</v>
      </c>
      <c r="M70" s="57"/>
    </row>
    <row r="71" spans="1:13" ht="15.75" x14ac:dyDescent="0.25">
      <c r="A71" s="65">
        <v>69</v>
      </c>
      <c r="B71" s="21">
        <v>9730</v>
      </c>
      <c r="C71" s="24" t="s">
        <v>9</v>
      </c>
      <c r="D71" s="65">
        <v>4</v>
      </c>
      <c r="E71" s="23">
        <v>159.9</v>
      </c>
      <c r="F71" s="20">
        <f t="shared" si="6"/>
        <v>639.6</v>
      </c>
      <c r="G71" s="25"/>
      <c r="H71" s="59"/>
      <c r="I71" s="29"/>
      <c r="J71" s="26">
        <f t="shared" si="7"/>
        <v>4</v>
      </c>
      <c r="K71" s="37">
        <f t="shared" si="8"/>
        <v>4</v>
      </c>
      <c r="L71" s="59">
        <v>4</v>
      </c>
      <c r="M71" s="57"/>
    </row>
    <row r="72" spans="1:13" s="17" customFormat="1" ht="15.75" x14ac:dyDescent="0.25">
      <c r="A72" s="65">
        <v>70</v>
      </c>
      <c r="B72" s="24">
        <v>9730</v>
      </c>
      <c r="C72" s="24" t="s">
        <v>9</v>
      </c>
      <c r="D72" s="65">
        <v>2</v>
      </c>
      <c r="E72" s="23">
        <v>202</v>
      </c>
      <c r="F72" s="20">
        <f t="shared" si="6"/>
        <v>404</v>
      </c>
      <c r="G72" s="25"/>
      <c r="H72" s="59"/>
      <c r="I72" s="29"/>
      <c r="J72" s="26">
        <f t="shared" si="7"/>
        <v>2</v>
      </c>
      <c r="K72" s="37">
        <f t="shared" si="8"/>
        <v>2</v>
      </c>
      <c r="L72" s="59">
        <v>2</v>
      </c>
      <c r="M72" s="57"/>
    </row>
    <row r="73" spans="1:13" ht="15.75" x14ac:dyDescent="0.25">
      <c r="A73" s="38">
        <v>71</v>
      </c>
      <c r="B73" s="39" t="s">
        <v>81</v>
      </c>
      <c r="C73" s="39" t="s">
        <v>9</v>
      </c>
      <c r="D73" s="38">
        <v>3</v>
      </c>
      <c r="E73" s="40">
        <v>220.48</v>
      </c>
      <c r="F73" s="41">
        <f t="shared" si="6"/>
        <v>661.43999999999994</v>
      </c>
      <c r="G73" s="42"/>
      <c r="H73" s="43"/>
      <c r="I73" s="29"/>
      <c r="J73" s="26">
        <f t="shared" si="7"/>
        <v>3</v>
      </c>
      <c r="K73" s="46">
        <f t="shared" si="8"/>
        <v>3</v>
      </c>
      <c r="L73" s="43">
        <v>3</v>
      </c>
      <c r="M73" s="57"/>
    </row>
    <row r="74" spans="1:13" ht="15.75" x14ac:dyDescent="0.25">
      <c r="A74" s="65">
        <v>72</v>
      </c>
      <c r="B74" s="21" t="s">
        <v>82</v>
      </c>
      <c r="C74" s="24" t="s">
        <v>9</v>
      </c>
      <c r="D74" s="65">
        <v>4</v>
      </c>
      <c r="E74" s="23">
        <v>221.4</v>
      </c>
      <c r="F74" s="20">
        <f t="shared" si="6"/>
        <v>664.2</v>
      </c>
      <c r="G74" s="25">
        <f>3+1</f>
        <v>4</v>
      </c>
      <c r="H74" s="59">
        <f>3</f>
        <v>3</v>
      </c>
      <c r="I74" s="29"/>
      <c r="J74" s="26">
        <f t="shared" si="7"/>
        <v>7</v>
      </c>
      <c r="K74" s="37">
        <f t="shared" si="8"/>
        <v>3</v>
      </c>
      <c r="L74" s="59"/>
      <c r="M74" s="57"/>
    </row>
    <row r="75" spans="1:13" ht="15.75" x14ac:dyDescent="0.25">
      <c r="A75" s="65">
        <v>73</v>
      </c>
      <c r="B75" s="21" t="s">
        <v>102</v>
      </c>
      <c r="C75" s="24" t="s">
        <v>9</v>
      </c>
      <c r="D75" s="65">
        <v>1</v>
      </c>
      <c r="E75" s="23">
        <v>30.75</v>
      </c>
      <c r="F75" s="20">
        <f t="shared" si="6"/>
        <v>30.75</v>
      </c>
      <c r="G75" s="25"/>
      <c r="H75" s="59"/>
      <c r="I75" s="29"/>
      <c r="J75" s="26">
        <f t="shared" si="7"/>
        <v>1</v>
      </c>
      <c r="K75" s="37">
        <f t="shared" si="8"/>
        <v>1</v>
      </c>
      <c r="L75" s="59"/>
      <c r="M75" s="57"/>
    </row>
    <row r="76" spans="1:13" ht="15.75" x14ac:dyDescent="0.25">
      <c r="A76" s="38">
        <v>74</v>
      </c>
      <c r="B76" s="47" t="s">
        <v>84</v>
      </c>
      <c r="C76" s="39" t="s">
        <v>9</v>
      </c>
      <c r="D76" s="38"/>
      <c r="E76" s="40">
        <v>228.4</v>
      </c>
      <c r="F76" s="41">
        <f t="shared" si="6"/>
        <v>228.4</v>
      </c>
      <c r="G76" s="43"/>
      <c r="H76" s="43">
        <v>1</v>
      </c>
      <c r="I76" s="29"/>
      <c r="J76" s="26">
        <f t="shared" si="7"/>
        <v>1</v>
      </c>
      <c r="K76" s="46">
        <f t="shared" si="8"/>
        <v>1</v>
      </c>
      <c r="L76" s="43">
        <v>1</v>
      </c>
      <c r="M76" s="57"/>
    </row>
    <row r="77" spans="1:13" s="17" customFormat="1" ht="15.75" x14ac:dyDescent="0.25">
      <c r="A77" s="38">
        <v>75</v>
      </c>
      <c r="B77" s="47" t="s">
        <v>85</v>
      </c>
      <c r="C77" s="39" t="s">
        <v>9</v>
      </c>
      <c r="D77" s="38"/>
      <c r="E77" s="40">
        <v>228.4</v>
      </c>
      <c r="F77" s="41">
        <f t="shared" si="6"/>
        <v>228.4</v>
      </c>
      <c r="G77" s="43"/>
      <c r="H77" s="43">
        <v>1</v>
      </c>
      <c r="I77" s="29"/>
      <c r="J77" s="26">
        <f t="shared" si="7"/>
        <v>1</v>
      </c>
      <c r="K77" s="46">
        <f t="shared" si="8"/>
        <v>1</v>
      </c>
      <c r="L77" s="43">
        <v>1</v>
      </c>
      <c r="M77" s="57"/>
    </row>
    <row r="78" spans="1:13" ht="15.75" x14ac:dyDescent="0.25">
      <c r="A78" s="38">
        <v>76</v>
      </c>
      <c r="B78" s="47" t="s">
        <v>86</v>
      </c>
      <c r="C78" s="39" t="s">
        <v>9</v>
      </c>
      <c r="D78" s="38"/>
      <c r="E78" s="40">
        <v>228.4</v>
      </c>
      <c r="F78" s="41">
        <f t="shared" si="6"/>
        <v>228.4</v>
      </c>
      <c r="G78" s="43"/>
      <c r="H78" s="43">
        <v>1</v>
      </c>
      <c r="I78" s="29"/>
      <c r="J78" s="26">
        <f t="shared" si="7"/>
        <v>1</v>
      </c>
      <c r="K78" s="46">
        <f t="shared" si="8"/>
        <v>1</v>
      </c>
      <c r="L78" s="43">
        <v>1</v>
      </c>
      <c r="M78" s="57"/>
    </row>
    <row r="79" spans="1:13" ht="15.75" x14ac:dyDescent="0.25">
      <c r="A79" s="65">
        <v>77</v>
      </c>
      <c r="B79" s="21" t="s">
        <v>92</v>
      </c>
      <c r="C79" s="24" t="s">
        <v>9</v>
      </c>
      <c r="D79" s="65">
        <v>3</v>
      </c>
      <c r="E79" s="23">
        <v>350</v>
      </c>
      <c r="F79" s="20">
        <f t="shared" si="6"/>
        <v>1050</v>
      </c>
      <c r="G79" s="25"/>
      <c r="H79" s="59"/>
      <c r="I79" s="29"/>
      <c r="J79" s="26">
        <f t="shared" si="7"/>
        <v>3</v>
      </c>
      <c r="K79" s="37">
        <f t="shared" si="8"/>
        <v>3</v>
      </c>
      <c r="L79" s="59"/>
      <c r="M79" s="57"/>
    </row>
    <row r="80" spans="1:13" ht="15.75" x14ac:dyDescent="0.25">
      <c r="A80" s="38">
        <v>78</v>
      </c>
      <c r="B80" s="47" t="s">
        <v>103</v>
      </c>
      <c r="C80" s="39" t="s">
        <v>9</v>
      </c>
      <c r="D80" s="38">
        <v>6</v>
      </c>
      <c r="E80" s="40">
        <v>427.13</v>
      </c>
      <c r="F80" s="41">
        <f t="shared" si="6"/>
        <v>2562.7799999999997</v>
      </c>
      <c r="G80" s="42"/>
      <c r="H80" s="43"/>
      <c r="I80" s="29"/>
      <c r="J80" s="26">
        <f t="shared" si="7"/>
        <v>6</v>
      </c>
      <c r="K80" s="46">
        <f t="shared" si="8"/>
        <v>6</v>
      </c>
      <c r="L80" s="43">
        <v>6</v>
      </c>
      <c r="M80" s="57"/>
    </row>
    <row r="81" spans="1:12" ht="15.75" x14ac:dyDescent="0.25">
      <c r="A81" s="65">
        <v>79</v>
      </c>
      <c r="B81" s="21" t="s">
        <v>103</v>
      </c>
      <c r="C81" s="24" t="s">
        <v>9</v>
      </c>
      <c r="D81" s="65">
        <v>6</v>
      </c>
      <c r="E81" s="23">
        <v>427.13</v>
      </c>
      <c r="F81" s="20">
        <f t="shared" si="6"/>
        <v>2562.7799999999997</v>
      </c>
      <c r="G81" s="25"/>
      <c r="H81" s="59"/>
      <c r="I81" s="29"/>
      <c r="J81" s="26">
        <f t="shared" si="7"/>
        <v>6</v>
      </c>
      <c r="K81" s="37">
        <f t="shared" si="8"/>
        <v>6</v>
      </c>
      <c r="L81" s="59"/>
    </row>
    <row r="82" spans="1:12" ht="15.75" x14ac:dyDescent="0.25">
      <c r="A82" s="38">
        <v>80</v>
      </c>
      <c r="B82" s="47" t="s">
        <v>104</v>
      </c>
      <c r="C82" s="39" t="s">
        <v>9</v>
      </c>
      <c r="D82" s="38">
        <v>6</v>
      </c>
      <c r="E82" s="40">
        <v>32.47</v>
      </c>
      <c r="F82" s="41">
        <f t="shared" si="6"/>
        <v>194.82</v>
      </c>
      <c r="G82" s="42"/>
      <c r="H82" s="43"/>
      <c r="I82" s="29"/>
      <c r="J82" s="26">
        <f t="shared" si="7"/>
        <v>6</v>
      </c>
      <c r="K82" s="46">
        <f t="shared" si="8"/>
        <v>6</v>
      </c>
      <c r="L82" s="43">
        <v>6</v>
      </c>
    </row>
    <row r="83" spans="1:12" ht="15.75" x14ac:dyDescent="0.25">
      <c r="A83" s="38">
        <v>81</v>
      </c>
      <c r="B83" s="47" t="s">
        <v>105</v>
      </c>
      <c r="C83" s="39" t="s">
        <v>9</v>
      </c>
      <c r="D83" s="38">
        <v>1</v>
      </c>
      <c r="E83" s="40">
        <v>32.479999999999997</v>
      </c>
      <c r="F83" s="41">
        <f t="shared" si="6"/>
        <v>32.479999999999997</v>
      </c>
      <c r="G83" s="42"/>
      <c r="H83" s="43"/>
      <c r="I83" s="29"/>
      <c r="J83" s="26">
        <f t="shared" si="7"/>
        <v>1</v>
      </c>
      <c r="K83" s="46">
        <f t="shared" si="8"/>
        <v>1</v>
      </c>
      <c r="L83" s="43">
        <v>1</v>
      </c>
    </row>
    <row r="84" spans="1:12" ht="15.75" x14ac:dyDescent="0.25">
      <c r="A84" s="38">
        <v>82</v>
      </c>
      <c r="B84" s="47" t="s">
        <v>106</v>
      </c>
      <c r="C84" s="39" t="s">
        <v>9</v>
      </c>
      <c r="D84" s="38">
        <v>2</v>
      </c>
      <c r="E84" s="40">
        <v>168.51</v>
      </c>
      <c r="F84" s="41">
        <f t="shared" si="6"/>
        <v>337.02</v>
      </c>
      <c r="G84" s="42"/>
      <c r="H84" s="43"/>
      <c r="I84" s="29"/>
      <c r="J84" s="26">
        <f t="shared" si="7"/>
        <v>2</v>
      </c>
      <c r="K84" s="46">
        <f t="shared" si="8"/>
        <v>2</v>
      </c>
      <c r="L84" s="43">
        <v>2</v>
      </c>
    </row>
    <row r="85" spans="1:12" ht="15.75" x14ac:dyDescent="0.25">
      <c r="A85" s="38">
        <v>83</v>
      </c>
      <c r="B85" s="47" t="s">
        <v>107</v>
      </c>
      <c r="C85" s="39" t="s">
        <v>9</v>
      </c>
      <c r="D85" s="38">
        <v>2</v>
      </c>
      <c r="E85" s="40">
        <v>168.51</v>
      </c>
      <c r="F85" s="41">
        <f t="shared" si="6"/>
        <v>337.02</v>
      </c>
      <c r="G85" s="42"/>
      <c r="H85" s="43"/>
      <c r="I85" s="26" t="s">
        <v>75</v>
      </c>
      <c r="J85" s="26">
        <f t="shared" si="7"/>
        <v>2</v>
      </c>
      <c r="K85" s="46">
        <f t="shared" si="8"/>
        <v>2</v>
      </c>
      <c r="L85" s="43">
        <v>2</v>
      </c>
    </row>
    <row r="86" spans="1:12" ht="15.75" x14ac:dyDescent="0.25">
      <c r="A86" s="38">
        <v>84</v>
      </c>
      <c r="B86" s="47" t="s">
        <v>108</v>
      </c>
      <c r="C86" s="39" t="s">
        <v>9</v>
      </c>
      <c r="D86" s="38">
        <v>2</v>
      </c>
      <c r="E86" s="40">
        <v>168.51</v>
      </c>
      <c r="F86" s="41">
        <f t="shared" si="6"/>
        <v>337.02</v>
      </c>
      <c r="G86" s="42"/>
      <c r="H86" s="43"/>
      <c r="I86" s="29"/>
      <c r="J86" s="26">
        <f t="shared" si="7"/>
        <v>2</v>
      </c>
      <c r="K86" s="46">
        <f t="shared" si="8"/>
        <v>2</v>
      </c>
      <c r="L86" s="43">
        <v>2</v>
      </c>
    </row>
    <row r="87" spans="1:12" ht="15.75" x14ac:dyDescent="0.25">
      <c r="A87" s="38">
        <v>85</v>
      </c>
      <c r="B87" s="39" t="s">
        <v>52</v>
      </c>
      <c r="C87" s="39" t="s">
        <v>9</v>
      </c>
      <c r="D87" s="38">
        <v>6</v>
      </c>
      <c r="E87" s="40">
        <v>47.97</v>
      </c>
      <c r="F87" s="41">
        <f t="shared" si="6"/>
        <v>287.82</v>
      </c>
      <c r="G87" s="42">
        <f>3</f>
        <v>3</v>
      </c>
      <c r="H87" s="43">
        <f>3</f>
        <v>3</v>
      </c>
      <c r="I87" s="29"/>
      <c r="J87" s="26">
        <f t="shared" si="7"/>
        <v>9</v>
      </c>
      <c r="K87" s="46">
        <f t="shared" si="8"/>
        <v>6</v>
      </c>
      <c r="L87" s="43">
        <v>6</v>
      </c>
    </row>
    <row r="88" spans="1:12" ht="15.75" x14ac:dyDescent="0.25">
      <c r="A88" s="38">
        <v>86</v>
      </c>
      <c r="B88" s="39" t="s">
        <v>54</v>
      </c>
      <c r="C88" s="39" t="s">
        <v>9</v>
      </c>
      <c r="D88" s="38">
        <v>4</v>
      </c>
      <c r="E88" s="40">
        <v>75.010000000000005</v>
      </c>
      <c r="F88" s="41">
        <f t="shared" si="6"/>
        <v>300.04000000000002</v>
      </c>
      <c r="G88" s="42"/>
      <c r="H88" s="43"/>
      <c r="I88" s="29"/>
      <c r="J88" s="26">
        <f t="shared" si="7"/>
        <v>4</v>
      </c>
      <c r="K88" s="46">
        <f t="shared" si="8"/>
        <v>4</v>
      </c>
      <c r="L88" s="43">
        <v>4</v>
      </c>
    </row>
    <row r="89" spans="1:12" ht="15.75" x14ac:dyDescent="0.25">
      <c r="A89" s="38">
        <v>87</v>
      </c>
      <c r="B89" s="39" t="s">
        <v>49</v>
      </c>
      <c r="C89" s="39" t="s">
        <v>9</v>
      </c>
      <c r="D89" s="38">
        <v>3</v>
      </c>
      <c r="E89" s="40">
        <v>37.520000000000003</v>
      </c>
      <c r="F89" s="41">
        <f t="shared" si="6"/>
        <v>112.56</v>
      </c>
      <c r="G89" s="42"/>
      <c r="H89" s="43"/>
      <c r="I89" s="29"/>
      <c r="J89" s="26">
        <f t="shared" si="7"/>
        <v>3</v>
      </c>
      <c r="K89" s="46">
        <f t="shared" si="8"/>
        <v>3</v>
      </c>
      <c r="L89" s="43">
        <v>3</v>
      </c>
    </row>
    <row r="90" spans="1:12" ht="15.75" x14ac:dyDescent="0.25">
      <c r="A90" s="38">
        <v>88</v>
      </c>
      <c r="B90" s="39" t="s">
        <v>48</v>
      </c>
      <c r="C90" s="39" t="s">
        <v>9</v>
      </c>
      <c r="D90" s="38">
        <v>6</v>
      </c>
      <c r="E90" s="40">
        <v>36</v>
      </c>
      <c r="F90" s="41">
        <f t="shared" si="6"/>
        <v>216</v>
      </c>
      <c r="G90" s="42"/>
      <c r="H90" s="43"/>
      <c r="I90" s="29"/>
      <c r="J90" s="26">
        <f t="shared" si="7"/>
        <v>6</v>
      </c>
      <c r="K90" s="46">
        <f t="shared" si="8"/>
        <v>6</v>
      </c>
      <c r="L90" s="43">
        <v>6</v>
      </c>
    </row>
    <row r="91" spans="1:12" ht="15.75" x14ac:dyDescent="0.25">
      <c r="A91" s="38">
        <v>90</v>
      </c>
      <c r="B91" s="39" t="s">
        <v>96</v>
      </c>
      <c r="C91" s="39" t="s">
        <v>9</v>
      </c>
      <c r="D91" s="38">
        <v>3</v>
      </c>
      <c r="E91" s="40">
        <v>669</v>
      </c>
      <c r="F91" s="41">
        <f t="shared" si="6"/>
        <v>2007</v>
      </c>
      <c r="G91" s="42"/>
      <c r="H91" s="43"/>
      <c r="I91" s="29"/>
      <c r="J91" s="26">
        <f t="shared" si="7"/>
        <v>3</v>
      </c>
      <c r="K91" s="46">
        <f t="shared" si="8"/>
        <v>3</v>
      </c>
      <c r="L91" s="43">
        <v>3</v>
      </c>
    </row>
    <row r="92" spans="1:12" ht="15.75" x14ac:dyDescent="0.25">
      <c r="A92" s="38">
        <v>91</v>
      </c>
      <c r="B92" s="39" t="s">
        <v>87</v>
      </c>
      <c r="C92" s="39" t="s">
        <v>9</v>
      </c>
      <c r="D92" s="38">
        <v>1</v>
      </c>
      <c r="E92" s="40">
        <v>238.01</v>
      </c>
      <c r="F92" s="41">
        <f t="shared" si="6"/>
        <v>238.01</v>
      </c>
      <c r="G92" s="42"/>
      <c r="H92" s="43"/>
      <c r="I92" s="29"/>
      <c r="J92" s="26">
        <f t="shared" si="7"/>
        <v>1</v>
      </c>
      <c r="K92" s="46">
        <f t="shared" si="8"/>
        <v>1</v>
      </c>
      <c r="L92" s="43">
        <v>1</v>
      </c>
    </row>
    <row r="93" spans="1:12" ht="15.75" x14ac:dyDescent="0.25">
      <c r="A93" s="38">
        <v>92</v>
      </c>
      <c r="B93" s="39" t="s">
        <v>93</v>
      </c>
      <c r="C93" s="39" t="s">
        <v>9</v>
      </c>
      <c r="D93" s="38">
        <v>1</v>
      </c>
      <c r="E93" s="40">
        <v>425</v>
      </c>
      <c r="F93" s="41">
        <f t="shared" si="6"/>
        <v>425</v>
      </c>
      <c r="G93" s="42"/>
      <c r="H93" s="43"/>
      <c r="I93" s="29"/>
      <c r="J93" s="26">
        <f t="shared" si="7"/>
        <v>1</v>
      </c>
      <c r="K93" s="46">
        <f t="shared" si="8"/>
        <v>1</v>
      </c>
      <c r="L93" s="43">
        <v>1</v>
      </c>
    </row>
    <row r="94" spans="1:12" ht="15.75" x14ac:dyDescent="0.25">
      <c r="A94" s="38">
        <v>93</v>
      </c>
      <c r="B94" s="39" t="s">
        <v>79</v>
      </c>
      <c r="C94" s="39" t="s">
        <v>9</v>
      </c>
      <c r="D94" s="38">
        <v>1</v>
      </c>
      <c r="E94" s="40">
        <v>200.99</v>
      </c>
      <c r="F94" s="41">
        <f t="shared" si="6"/>
        <v>200.99</v>
      </c>
      <c r="G94" s="42"/>
      <c r="H94" s="43"/>
      <c r="I94" s="29"/>
      <c r="J94" s="26">
        <f t="shared" si="7"/>
        <v>1</v>
      </c>
      <c r="K94" s="46">
        <f t="shared" si="8"/>
        <v>1</v>
      </c>
      <c r="L94" s="43">
        <v>1</v>
      </c>
    </row>
    <row r="95" spans="1:12" ht="15.75" x14ac:dyDescent="0.25">
      <c r="A95" s="65">
        <v>94</v>
      </c>
      <c r="B95" s="21" t="s">
        <v>43</v>
      </c>
      <c r="C95" s="24" t="s">
        <v>9</v>
      </c>
      <c r="D95" s="65">
        <v>1</v>
      </c>
      <c r="E95" s="23">
        <v>11.19</v>
      </c>
      <c r="F95" s="20">
        <f t="shared" si="6"/>
        <v>11.19</v>
      </c>
      <c r="G95" s="25"/>
      <c r="H95" s="59"/>
      <c r="I95" s="29"/>
      <c r="J95" s="26">
        <f t="shared" si="7"/>
        <v>1</v>
      </c>
      <c r="K95" s="37">
        <f t="shared" si="8"/>
        <v>1</v>
      </c>
      <c r="L95" s="59"/>
    </row>
    <row r="96" spans="1:12" ht="15.75" x14ac:dyDescent="0.25">
      <c r="A96" s="38">
        <v>95</v>
      </c>
      <c r="B96" s="39" t="s">
        <v>43</v>
      </c>
      <c r="C96" s="39" t="s">
        <v>9</v>
      </c>
      <c r="D96" s="38">
        <v>1</v>
      </c>
      <c r="E96" s="40">
        <v>11.2</v>
      </c>
      <c r="F96" s="41">
        <f t="shared" si="6"/>
        <v>11.2</v>
      </c>
      <c r="G96" s="42"/>
      <c r="H96" s="43"/>
      <c r="I96" s="29"/>
      <c r="J96" s="26">
        <f t="shared" si="7"/>
        <v>1</v>
      </c>
      <c r="K96" s="46">
        <f t="shared" si="8"/>
        <v>1</v>
      </c>
      <c r="L96" s="43">
        <v>1</v>
      </c>
    </row>
    <row r="97" spans="1:13" ht="15.75" x14ac:dyDescent="0.25">
      <c r="A97" s="38">
        <v>96</v>
      </c>
      <c r="B97" s="39" t="s">
        <v>42</v>
      </c>
      <c r="C97" s="39" t="s">
        <v>9</v>
      </c>
      <c r="D97" s="38">
        <v>1</v>
      </c>
      <c r="E97" s="40">
        <v>7.5</v>
      </c>
      <c r="F97" s="41">
        <f t="shared" si="6"/>
        <v>7.5</v>
      </c>
      <c r="G97" s="42"/>
      <c r="H97" s="43"/>
      <c r="I97" s="29"/>
      <c r="J97" s="26">
        <f t="shared" si="7"/>
        <v>1</v>
      </c>
      <c r="K97" s="46">
        <f t="shared" si="8"/>
        <v>1</v>
      </c>
      <c r="L97" s="43">
        <v>1</v>
      </c>
      <c r="M97" s="57"/>
    </row>
    <row r="98" spans="1:13" ht="15.75" x14ac:dyDescent="0.25">
      <c r="A98" s="65">
        <v>97</v>
      </c>
      <c r="B98" s="24" t="s">
        <v>42</v>
      </c>
      <c r="C98" s="24" t="s">
        <v>9</v>
      </c>
      <c r="D98" s="65">
        <v>1</v>
      </c>
      <c r="E98" s="23">
        <v>7.51</v>
      </c>
      <c r="F98" s="20">
        <f t="shared" ref="F98:F117" si="9">E98*K98</f>
        <v>7.51</v>
      </c>
      <c r="G98" s="25"/>
      <c r="H98" s="59"/>
      <c r="I98" s="29"/>
      <c r="J98" s="26">
        <f t="shared" ref="J98:J117" si="10">D98+H98</f>
        <v>1</v>
      </c>
      <c r="K98" s="37">
        <f t="shared" ref="K98:K117" si="11">J98-G98</f>
        <v>1</v>
      </c>
      <c r="L98" s="59"/>
      <c r="M98" s="57"/>
    </row>
    <row r="99" spans="1:13" ht="15.75" x14ac:dyDescent="0.25">
      <c r="A99" s="65">
        <v>98</v>
      </c>
      <c r="B99" s="21" t="s">
        <v>44</v>
      </c>
      <c r="C99" s="24" t="s">
        <v>9</v>
      </c>
      <c r="D99" s="65">
        <v>1</v>
      </c>
      <c r="E99" s="23">
        <v>12.43</v>
      </c>
      <c r="F99" s="20">
        <f t="shared" si="9"/>
        <v>12.43</v>
      </c>
      <c r="G99" s="25"/>
      <c r="H99" s="59"/>
      <c r="I99" s="29"/>
      <c r="J99" s="26">
        <f t="shared" si="10"/>
        <v>1</v>
      </c>
      <c r="K99" s="37">
        <f t="shared" si="11"/>
        <v>1</v>
      </c>
      <c r="L99" s="59"/>
      <c r="M99" s="57"/>
    </row>
    <row r="100" spans="1:13" ht="15.75" x14ac:dyDescent="0.25">
      <c r="A100" s="38">
        <v>99</v>
      </c>
      <c r="B100" s="50" t="s">
        <v>80</v>
      </c>
      <c r="C100" s="39" t="s">
        <v>9</v>
      </c>
      <c r="D100" s="38">
        <v>3</v>
      </c>
      <c r="E100" s="40">
        <v>202</v>
      </c>
      <c r="F100" s="41">
        <f t="shared" si="9"/>
        <v>606</v>
      </c>
      <c r="G100" s="42"/>
      <c r="H100" s="43"/>
      <c r="I100" s="29"/>
      <c r="J100" s="26">
        <f t="shared" si="10"/>
        <v>3</v>
      </c>
      <c r="K100" s="46">
        <f t="shared" si="11"/>
        <v>3</v>
      </c>
      <c r="L100" s="43">
        <v>3</v>
      </c>
      <c r="M100" s="57"/>
    </row>
    <row r="101" spans="1:13" ht="15.75" x14ac:dyDescent="0.25">
      <c r="A101" s="65">
        <v>100</v>
      </c>
      <c r="B101" s="21" t="s">
        <v>67</v>
      </c>
      <c r="C101" s="24" t="s">
        <v>9</v>
      </c>
      <c r="D101" s="65">
        <v>1</v>
      </c>
      <c r="E101" s="23">
        <v>159.9</v>
      </c>
      <c r="F101" s="20">
        <f t="shared" si="9"/>
        <v>159.9</v>
      </c>
      <c r="G101" s="25"/>
      <c r="H101" s="59"/>
      <c r="I101" s="29"/>
      <c r="J101" s="26">
        <f t="shared" si="10"/>
        <v>1</v>
      </c>
      <c r="K101" s="37">
        <f t="shared" si="11"/>
        <v>1</v>
      </c>
      <c r="L101" s="59">
        <v>2</v>
      </c>
      <c r="M101" s="57"/>
    </row>
    <row r="102" spans="1:13" ht="15.75" x14ac:dyDescent="0.25">
      <c r="A102" s="38">
        <v>101</v>
      </c>
      <c r="B102" s="47" t="s">
        <v>109</v>
      </c>
      <c r="C102" s="39" t="s">
        <v>9</v>
      </c>
      <c r="D102" s="38">
        <v>1</v>
      </c>
      <c r="E102" s="40">
        <v>159.9</v>
      </c>
      <c r="F102" s="41">
        <f t="shared" si="9"/>
        <v>159.9</v>
      </c>
      <c r="G102" s="42"/>
      <c r="H102" s="43"/>
      <c r="I102" s="29"/>
      <c r="J102" s="26">
        <f t="shared" si="10"/>
        <v>1</v>
      </c>
      <c r="K102" s="46">
        <f t="shared" si="11"/>
        <v>1</v>
      </c>
      <c r="L102" s="43">
        <v>1</v>
      </c>
      <c r="M102" s="57"/>
    </row>
    <row r="103" spans="1:13" ht="15.75" x14ac:dyDescent="0.25">
      <c r="A103" s="65">
        <v>102</v>
      </c>
      <c r="B103" s="24" t="s">
        <v>64</v>
      </c>
      <c r="C103" s="24" t="s">
        <v>9</v>
      </c>
      <c r="D103" s="65">
        <v>1</v>
      </c>
      <c r="E103" s="23">
        <v>153.12</v>
      </c>
      <c r="F103" s="20">
        <f t="shared" si="9"/>
        <v>-153.12</v>
      </c>
      <c r="G103" s="25">
        <v>2</v>
      </c>
      <c r="H103" s="59"/>
      <c r="I103" s="26" t="s">
        <v>65</v>
      </c>
      <c r="J103" s="26">
        <f t="shared" si="10"/>
        <v>1</v>
      </c>
      <c r="K103" s="37">
        <f t="shared" si="11"/>
        <v>-1</v>
      </c>
      <c r="L103" s="59">
        <v>2</v>
      </c>
      <c r="M103" s="57"/>
    </row>
    <row r="104" spans="1:13" ht="15.75" x14ac:dyDescent="0.25">
      <c r="A104" s="65">
        <v>103</v>
      </c>
      <c r="B104" s="24" t="s">
        <v>94</v>
      </c>
      <c r="C104" s="24" t="s">
        <v>9</v>
      </c>
      <c r="D104" s="65">
        <v>3</v>
      </c>
      <c r="E104" s="23">
        <v>520.29</v>
      </c>
      <c r="F104" s="20">
        <f t="shared" si="9"/>
        <v>1560.87</v>
      </c>
      <c r="G104" s="25"/>
      <c r="H104" s="59"/>
      <c r="I104" s="26" t="s">
        <v>95</v>
      </c>
      <c r="J104" s="26">
        <f t="shared" si="10"/>
        <v>3</v>
      </c>
      <c r="K104" s="37">
        <f t="shared" si="11"/>
        <v>3</v>
      </c>
      <c r="L104" s="59">
        <v>1</v>
      </c>
      <c r="M104" s="57"/>
    </row>
    <row r="105" spans="1:13" ht="15.75" x14ac:dyDescent="0.25">
      <c r="A105" s="65">
        <v>104</v>
      </c>
      <c r="B105" s="21">
        <v>11</v>
      </c>
      <c r="C105" s="24" t="s">
        <v>9</v>
      </c>
      <c r="D105" s="65"/>
      <c r="E105" s="23">
        <v>61.5</v>
      </c>
      <c r="F105" s="20">
        <f t="shared" si="9"/>
        <v>61.5</v>
      </c>
      <c r="G105" s="25">
        <f>2+2</f>
        <v>4</v>
      </c>
      <c r="H105" s="59">
        <f>3+2</f>
        <v>5</v>
      </c>
      <c r="I105" s="29"/>
      <c r="J105" s="26">
        <f t="shared" si="10"/>
        <v>5</v>
      </c>
      <c r="K105" s="37">
        <f t="shared" si="11"/>
        <v>1</v>
      </c>
      <c r="L105" s="59"/>
      <c r="M105" s="57"/>
    </row>
    <row r="106" spans="1:13" ht="15.75" x14ac:dyDescent="0.25">
      <c r="A106" s="65">
        <v>105</v>
      </c>
      <c r="B106" s="21" t="s">
        <v>88</v>
      </c>
      <c r="C106" s="24" t="s">
        <v>9</v>
      </c>
      <c r="D106" s="65"/>
      <c r="E106" s="23">
        <v>254</v>
      </c>
      <c r="F106" s="20">
        <f t="shared" si="9"/>
        <v>254</v>
      </c>
      <c r="G106" s="25">
        <f>1</f>
        <v>1</v>
      </c>
      <c r="H106" s="59">
        <f>1+1</f>
        <v>2</v>
      </c>
      <c r="I106" s="29"/>
      <c r="J106" s="26">
        <f t="shared" si="10"/>
        <v>2</v>
      </c>
      <c r="K106" s="37">
        <f t="shared" si="11"/>
        <v>1</v>
      </c>
      <c r="L106" s="59"/>
      <c r="M106" s="17"/>
    </row>
    <row r="107" spans="1:13" ht="15.75" x14ac:dyDescent="0.25">
      <c r="A107" s="38">
        <v>106</v>
      </c>
      <c r="B107" s="39" t="s">
        <v>89</v>
      </c>
      <c r="C107" s="39" t="s">
        <v>9</v>
      </c>
      <c r="D107" s="38">
        <v>1</v>
      </c>
      <c r="E107" s="40">
        <v>334.07</v>
      </c>
      <c r="F107" s="41">
        <f t="shared" si="9"/>
        <v>334.07</v>
      </c>
      <c r="G107" s="42"/>
      <c r="H107" s="43"/>
      <c r="I107" s="29"/>
      <c r="J107" s="26">
        <f t="shared" si="10"/>
        <v>1</v>
      </c>
      <c r="K107" s="46">
        <f t="shared" si="11"/>
        <v>1</v>
      </c>
      <c r="L107" s="43">
        <v>1</v>
      </c>
      <c r="M107" s="57"/>
    </row>
    <row r="108" spans="1:13" s="17" customFormat="1" ht="15.75" x14ac:dyDescent="0.25">
      <c r="A108" s="38">
        <v>107</v>
      </c>
      <c r="B108" s="47" t="s">
        <v>46</v>
      </c>
      <c r="C108" s="39" t="s">
        <v>9</v>
      </c>
      <c r="D108" s="38">
        <v>1</v>
      </c>
      <c r="E108" s="40">
        <v>32.369999999999997</v>
      </c>
      <c r="F108" s="41">
        <f t="shared" si="9"/>
        <v>32.369999999999997</v>
      </c>
      <c r="G108" s="42"/>
      <c r="H108" s="43"/>
      <c r="I108" s="29"/>
      <c r="J108" s="26">
        <f t="shared" si="10"/>
        <v>1</v>
      </c>
      <c r="K108" s="46">
        <f t="shared" si="11"/>
        <v>1</v>
      </c>
      <c r="L108" s="43">
        <v>1</v>
      </c>
      <c r="M108" s="57"/>
    </row>
    <row r="109" spans="1:13" ht="15.75" x14ac:dyDescent="0.25">
      <c r="A109" s="38">
        <v>108</v>
      </c>
      <c r="B109" s="47" t="s">
        <v>70</v>
      </c>
      <c r="C109" s="39" t="s">
        <v>9</v>
      </c>
      <c r="D109" s="38">
        <v>1</v>
      </c>
      <c r="E109" s="40">
        <v>165.44</v>
      </c>
      <c r="F109" s="41">
        <f t="shared" si="9"/>
        <v>165.44</v>
      </c>
      <c r="G109" s="42"/>
      <c r="H109" s="43"/>
      <c r="I109" s="29"/>
      <c r="J109" s="26">
        <f t="shared" si="10"/>
        <v>1</v>
      </c>
      <c r="K109" s="46">
        <f t="shared" si="11"/>
        <v>1</v>
      </c>
      <c r="L109" s="43">
        <v>1</v>
      </c>
      <c r="M109" s="57"/>
    </row>
    <row r="110" spans="1:13" ht="15.75" x14ac:dyDescent="0.25">
      <c r="A110" s="65">
        <v>109</v>
      </c>
      <c r="B110" s="21" t="s">
        <v>110</v>
      </c>
      <c r="C110" s="24" t="s">
        <v>9</v>
      </c>
      <c r="D110" s="65">
        <v>2</v>
      </c>
      <c r="E110" s="23">
        <v>165.44</v>
      </c>
      <c r="F110" s="20">
        <f t="shared" si="9"/>
        <v>330.88</v>
      </c>
      <c r="G110" s="25"/>
      <c r="H110" s="59"/>
      <c r="I110" s="29"/>
      <c r="J110" s="26">
        <f t="shared" si="10"/>
        <v>2</v>
      </c>
      <c r="K110" s="37">
        <f t="shared" si="11"/>
        <v>2</v>
      </c>
      <c r="L110" s="59">
        <v>1</v>
      </c>
      <c r="M110" s="57"/>
    </row>
    <row r="111" spans="1:13" ht="15.75" x14ac:dyDescent="0.25">
      <c r="A111" s="38">
        <v>110</v>
      </c>
      <c r="B111" s="47" t="s">
        <v>111</v>
      </c>
      <c r="C111" s="39" t="s">
        <v>9</v>
      </c>
      <c r="D111" s="38">
        <v>1</v>
      </c>
      <c r="E111" s="40">
        <v>165.44</v>
      </c>
      <c r="F111" s="41">
        <f t="shared" si="9"/>
        <v>165.44</v>
      </c>
      <c r="G111" s="42"/>
      <c r="H111" s="43"/>
      <c r="I111" s="29"/>
      <c r="J111" s="26">
        <f t="shared" si="10"/>
        <v>1</v>
      </c>
      <c r="K111" s="46">
        <f t="shared" si="11"/>
        <v>1</v>
      </c>
      <c r="L111" s="43">
        <v>1</v>
      </c>
      <c r="M111" s="57"/>
    </row>
    <row r="112" spans="1:13" ht="15.75" x14ac:dyDescent="0.25">
      <c r="A112" s="65">
        <v>111</v>
      </c>
      <c r="B112" s="21">
        <v>10</v>
      </c>
      <c r="C112" s="24" t="s">
        <v>9</v>
      </c>
      <c r="D112" s="65">
        <v>2</v>
      </c>
      <c r="E112" s="23">
        <v>164.44</v>
      </c>
      <c r="F112" s="20">
        <f t="shared" si="9"/>
        <v>328.88</v>
      </c>
      <c r="G112" s="25"/>
      <c r="H112" s="59"/>
      <c r="I112" s="29"/>
      <c r="J112" s="26">
        <f t="shared" si="10"/>
        <v>2</v>
      </c>
      <c r="K112" s="37">
        <f t="shared" si="11"/>
        <v>2</v>
      </c>
      <c r="L112" s="59"/>
      <c r="M112" s="57"/>
    </row>
    <row r="113" spans="1:12" ht="15.75" x14ac:dyDescent="0.25">
      <c r="A113" s="38">
        <v>112</v>
      </c>
      <c r="B113" s="39" t="s">
        <v>89</v>
      </c>
      <c r="C113" s="39" t="s">
        <v>9</v>
      </c>
      <c r="D113" s="38">
        <v>1</v>
      </c>
      <c r="E113" s="40">
        <v>345</v>
      </c>
      <c r="F113" s="41">
        <f t="shared" si="9"/>
        <v>345</v>
      </c>
      <c r="G113" s="42"/>
      <c r="H113" s="43"/>
      <c r="I113" s="29"/>
      <c r="J113" s="26">
        <f t="shared" si="10"/>
        <v>1</v>
      </c>
      <c r="K113" s="46">
        <f t="shared" si="11"/>
        <v>1</v>
      </c>
      <c r="L113" s="43">
        <v>1</v>
      </c>
    </row>
    <row r="114" spans="1:12" ht="15.75" x14ac:dyDescent="0.25">
      <c r="A114" s="38">
        <v>113</v>
      </c>
      <c r="B114" s="47" t="s">
        <v>78</v>
      </c>
      <c r="C114" s="39" t="s">
        <v>9</v>
      </c>
      <c r="D114" s="38">
        <v>1</v>
      </c>
      <c r="E114" s="40">
        <v>196.8</v>
      </c>
      <c r="F114" s="41">
        <f t="shared" si="9"/>
        <v>196.8</v>
      </c>
      <c r="G114" s="42"/>
      <c r="H114" s="43"/>
      <c r="I114" s="29"/>
      <c r="J114" s="26">
        <f t="shared" si="10"/>
        <v>1</v>
      </c>
      <c r="K114" s="46">
        <f t="shared" si="11"/>
        <v>1</v>
      </c>
      <c r="L114" s="43">
        <v>1</v>
      </c>
    </row>
    <row r="115" spans="1:12" ht="15.75" x14ac:dyDescent="0.25">
      <c r="A115" s="38">
        <v>114</v>
      </c>
      <c r="B115" s="39" t="s">
        <v>66</v>
      </c>
      <c r="C115" s="39" t="s">
        <v>9</v>
      </c>
      <c r="D115" s="38">
        <v>3</v>
      </c>
      <c r="E115" s="40">
        <v>158.06</v>
      </c>
      <c r="F115" s="41">
        <f t="shared" si="9"/>
        <v>474.18</v>
      </c>
      <c r="G115" s="42"/>
      <c r="H115" s="43"/>
      <c r="I115" s="29"/>
      <c r="J115" s="26">
        <f t="shared" si="10"/>
        <v>3</v>
      </c>
      <c r="K115" s="46">
        <f t="shared" si="11"/>
        <v>3</v>
      </c>
      <c r="L115" s="43">
        <v>3</v>
      </c>
    </row>
    <row r="116" spans="1:12" ht="15.75" x14ac:dyDescent="0.25">
      <c r="A116" s="38">
        <v>115</v>
      </c>
      <c r="B116" s="39" t="s">
        <v>83</v>
      </c>
      <c r="C116" s="39" t="s">
        <v>9</v>
      </c>
      <c r="D116" s="38">
        <v>6</v>
      </c>
      <c r="E116" s="40">
        <v>226.75</v>
      </c>
      <c r="F116" s="41">
        <f t="shared" si="9"/>
        <v>680.25</v>
      </c>
      <c r="G116" s="42">
        <v>3</v>
      </c>
      <c r="H116" s="43"/>
      <c r="I116" s="29"/>
      <c r="J116" s="26">
        <f t="shared" si="10"/>
        <v>6</v>
      </c>
      <c r="K116" s="46">
        <f t="shared" si="11"/>
        <v>3</v>
      </c>
      <c r="L116" s="43">
        <v>3</v>
      </c>
    </row>
    <row r="117" spans="1:12" ht="15.75" x14ac:dyDescent="0.25">
      <c r="A117" s="65">
        <v>116</v>
      </c>
      <c r="B117" s="24" t="s">
        <v>63</v>
      </c>
      <c r="C117" s="24" t="s">
        <v>9</v>
      </c>
      <c r="D117" s="65">
        <v>1</v>
      </c>
      <c r="E117" s="23">
        <v>109.77</v>
      </c>
      <c r="F117" s="20">
        <f t="shared" si="9"/>
        <v>109.77</v>
      </c>
      <c r="G117" s="25"/>
      <c r="H117" s="59"/>
      <c r="I117" s="29"/>
      <c r="J117" s="26">
        <f t="shared" si="10"/>
        <v>1</v>
      </c>
      <c r="K117" s="37">
        <f t="shared" si="11"/>
        <v>1</v>
      </c>
      <c r="L117" s="59">
        <v>2</v>
      </c>
    </row>
    <row r="118" spans="1:12" x14ac:dyDescent="0.25">
      <c r="A118" s="26"/>
      <c r="B118" s="53" t="s">
        <v>112</v>
      </c>
      <c r="C118" s="26"/>
      <c r="D118" s="26"/>
      <c r="E118" s="26"/>
      <c r="F118" s="54">
        <f>SUM(F2:F117)</f>
        <v>24626.249999999993</v>
      </c>
      <c r="H118" s="26"/>
      <c r="I118" s="26"/>
      <c r="J118" s="26"/>
      <c r="K118" s="55"/>
      <c r="L118" s="26"/>
    </row>
  </sheetData>
  <autoFilter ref="A1:M1"/>
  <sortState ref="A2:M117">
    <sortCondition ref="B2:B117"/>
  </sortState>
  <pageMargins left="0.7" right="0.7" top="0.75" bottom="0.75" header="0.3" footer="0.3"/>
  <pageSetup paperSize="9" scale="7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97" workbookViewId="0">
      <selection sqref="A1:XFD1048576"/>
    </sheetView>
  </sheetViews>
  <sheetFormatPr defaultRowHeight="15" x14ac:dyDescent="0.25"/>
  <cols>
    <col min="2" max="2" width="16.7109375" customWidth="1"/>
    <col min="6" max="6" width="12.5703125" customWidth="1"/>
  </cols>
  <sheetData>
    <row r="1" spans="1:7" ht="105" x14ac:dyDescent="0.25">
      <c r="A1" s="60" t="s">
        <v>31</v>
      </c>
      <c r="B1" s="61" t="s">
        <v>32</v>
      </c>
      <c r="C1" s="62" t="s">
        <v>33</v>
      </c>
      <c r="D1" s="60" t="s">
        <v>113</v>
      </c>
      <c r="E1" s="60" t="s">
        <v>35</v>
      </c>
      <c r="F1" s="63" t="s">
        <v>36</v>
      </c>
      <c r="G1" s="60" t="s">
        <v>114</v>
      </c>
    </row>
    <row r="2" spans="1:7" ht="15.75" x14ac:dyDescent="0.25">
      <c r="A2" s="70">
        <v>1</v>
      </c>
      <c r="B2" s="64" t="s">
        <v>115</v>
      </c>
      <c r="C2" s="64" t="s">
        <v>9</v>
      </c>
      <c r="D2" s="65">
        <v>1</v>
      </c>
      <c r="E2" s="66">
        <v>191.26</v>
      </c>
      <c r="F2" s="67">
        <f>E2*D2</f>
        <v>191.26</v>
      </c>
      <c r="G2" s="71"/>
    </row>
    <row r="3" spans="1:7" ht="15.75" x14ac:dyDescent="0.25">
      <c r="A3" s="70">
        <v>2</v>
      </c>
      <c r="B3" s="64" t="s">
        <v>115</v>
      </c>
      <c r="C3" s="64" t="s">
        <v>9</v>
      </c>
      <c r="D3" s="65">
        <v>1</v>
      </c>
      <c r="E3" s="66">
        <v>191.27</v>
      </c>
      <c r="F3" s="67">
        <f t="shared" ref="F3:F66" si="0">E3*D3</f>
        <v>191.27</v>
      </c>
      <c r="G3" s="71"/>
    </row>
    <row r="4" spans="1:7" ht="15.75" x14ac:dyDescent="0.25">
      <c r="A4" s="70">
        <v>3</v>
      </c>
      <c r="B4" s="64" t="s">
        <v>81</v>
      </c>
      <c r="C4" s="64" t="s">
        <v>9</v>
      </c>
      <c r="D4" s="65">
        <v>3</v>
      </c>
      <c r="E4" s="66">
        <v>220.48</v>
      </c>
      <c r="F4" s="67">
        <f t="shared" si="0"/>
        <v>661.43999999999994</v>
      </c>
      <c r="G4" s="71"/>
    </row>
    <row r="5" spans="1:7" ht="15.75" x14ac:dyDescent="0.25">
      <c r="A5" s="70">
        <v>4</v>
      </c>
      <c r="B5" s="64" t="s">
        <v>116</v>
      </c>
      <c r="C5" s="64" t="s">
        <v>9</v>
      </c>
      <c r="D5" s="65">
        <v>13</v>
      </c>
      <c r="E5" s="66">
        <v>19.07</v>
      </c>
      <c r="F5" s="67">
        <f t="shared" si="0"/>
        <v>247.91</v>
      </c>
      <c r="G5" s="71"/>
    </row>
    <row r="6" spans="1:7" ht="15.75" x14ac:dyDescent="0.25">
      <c r="A6" s="70">
        <v>5</v>
      </c>
      <c r="B6" s="64" t="s">
        <v>117</v>
      </c>
      <c r="C6" s="64" t="s">
        <v>9</v>
      </c>
      <c r="D6" s="65">
        <v>3</v>
      </c>
      <c r="E6" s="66">
        <v>222.97</v>
      </c>
      <c r="F6" s="67">
        <f t="shared" si="0"/>
        <v>668.91</v>
      </c>
      <c r="G6" s="71"/>
    </row>
    <row r="7" spans="1:7" ht="15.75" x14ac:dyDescent="0.25">
      <c r="A7" s="70">
        <v>6</v>
      </c>
      <c r="B7" s="64" t="s">
        <v>118</v>
      </c>
      <c r="C7" s="64" t="s">
        <v>9</v>
      </c>
      <c r="D7" s="65">
        <v>3</v>
      </c>
      <c r="E7" s="66">
        <v>221.4</v>
      </c>
      <c r="F7" s="67">
        <f t="shared" si="0"/>
        <v>664.2</v>
      </c>
      <c r="G7" s="71"/>
    </row>
    <row r="8" spans="1:7" ht="15.75" x14ac:dyDescent="0.25">
      <c r="A8" s="70">
        <v>7</v>
      </c>
      <c r="B8" s="64" t="s">
        <v>119</v>
      </c>
      <c r="C8" s="64" t="s">
        <v>9</v>
      </c>
      <c r="D8" s="65">
        <v>1</v>
      </c>
      <c r="E8" s="66">
        <v>1107</v>
      </c>
      <c r="F8" s="67">
        <f t="shared" si="0"/>
        <v>1107</v>
      </c>
      <c r="G8" s="71"/>
    </row>
    <row r="9" spans="1:7" ht="15.75" x14ac:dyDescent="0.25">
      <c r="A9" s="70">
        <v>8</v>
      </c>
      <c r="B9" s="64" t="s">
        <v>120</v>
      </c>
      <c r="C9" s="64" t="s">
        <v>9</v>
      </c>
      <c r="D9" s="65">
        <v>2</v>
      </c>
      <c r="E9" s="66">
        <v>336</v>
      </c>
      <c r="F9" s="67">
        <f t="shared" si="0"/>
        <v>672</v>
      </c>
      <c r="G9" s="71"/>
    </row>
    <row r="10" spans="1:7" ht="15.75" x14ac:dyDescent="0.25">
      <c r="A10" s="70">
        <v>9</v>
      </c>
      <c r="B10" s="64" t="s">
        <v>121</v>
      </c>
      <c r="C10" s="64" t="s">
        <v>9</v>
      </c>
      <c r="D10" s="65">
        <v>3</v>
      </c>
      <c r="E10" s="66">
        <v>350</v>
      </c>
      <c r="F10" s="67">
        <f t="shared" si="0"/>
        <v>1050</v>
      </c>
      <c r="G10" s="71"/>
    </row>
    <row r="11" spans="1:7" ht="15.75" x14ac:dyDescent="0.25">
      <c r="A11" s="70">
        <v>10</v>
      </c>
      <c r="B11" s="64" t="s">
        <v>121</v>
      </c>
      <c r="C11" s="64" t="s">
        <v>9</v>
      </c>
      <c r="D11" s="65">
        <v>6</v>
      </c>
      <c r="E11" s="66">
        <v>427.13</v>
      </c>
      <c r="F11" s="67">
        <f t="shared" si="0"/>
        <v>2562.7799999999997</v>
      </c>
      <c r="G11" s="71"/>
    </row>
    <row r="12" spans="1:7" ht="15.75" x14ac:dyDescent="0.25">
      <c r="A12" s="70">
        <v>11</v>
      </c>
      <c r="B12" s="64" t="s">
        <v>122</v>
      </c>
      <c r="C12" s="64" t="s">
        <v>9</v>
      </c>
      <c r="D12" s="65">
        <v>2</v>
      </c>
      <c r="E12" s="66">
        <v>27.4</v>
      </c>
      <c r="F12" s="67">
        <f t="shared" si="0"/>
        <v>54.8</v>
      </c>
      <c r="G12" s="71"/>
    </row>
    <row r="13" spans="1:7" ht="15.75" x14ac:dyDescent="0.25">
      <c r="A13" s="70">
        <v>12</v>
      </c>
      <c r="B13" s="64" t="s">
        <v>122</v>
      </c>
      <c r="C13" s="64" t="s">
        <v>9</v>
      </c>
      <c r="D13" s="65">
        <v>10</v>
      </c>
      <c r="E13" s="66">
        <v>30.75</v>
      </c>
      <c r="F13" s="67">
        <f t="shared" si="0"/>
        <v>307.5</v>
      </c>
      <c r="G13" s="71"/>
    </row>
    <row r="14" spans="1:7" ht="15.75" x14ac:dyDescent="0.25">
      <c r="A14" s="70">
        <v>13</v>
      </c>
      <c r="B14" s="64" t="s">
        <v>123</v>
      </c>
      <c r="C14" s="64" t="s">
        <v>9</v>
      </c>
      <c r="D14" s="65">
        <v>1</v>
      </c>
      <c r="E14" s="66">
        <v>322.26</v>
      </c>
      <c r="F14" s="67">
        <f t="shared" si="0"/>
        <v>322.26</v>
      </c>
      <c r="G14" s="71"/>
    </row>
    <row r="15" spans="1:7" ht="15.75" x14ac:dyDescent="0.25">
      <c r="A15" s="70">
        <v>14</v>
      </c>
      <c r="B15" s="64" t="s">
        <v>124</v>
      </c>
      <c r="C15" s="64" t="s">
        <v>9</v>
      </c>
      <c r="D15" s="65">
        <v>3</v>
      </c>
      <c r="E15" s="66">
        <v>222.02</v>
      </c>
      <c r="F15" s="67">
        <f t="shared" si="0"/>
        <v>666.06000000000006</v>
      </c>
      <c r="G15" s="71"/>
    </row>
    <row r="16" spans="1:7" ht="15.75" x14ac:dyDescent="0.25">
      <c r="A16" s="70">
        <v>15</v>
      </c>
      <c r="B16" s="64" t="s">
        <v>125</v>
      </c>
      <c r="C16" s="64" t="s">
        <v>9</v>
      </c>
      <c r="D16" s="65">
        <v>1</v>
      </c>
      <c r="E16" s="66">
        <v>47</v>
      </c>
      <c r="F16" s="67">
        <f t="shared" si="0"/>
        <v>47</v>
      </c>
      <c r="G16" s="71"/>
    </row>
    <row r="17" spans="1:7" ht="15.75" x14ac:dyDescent="0.25">
      <c r="A17" s="70">
        <v>16</v>
      </c>
      <c r="B17" s="64" t="s">
        <v>126</v>
      </c>
      <c r="C17" s="64" t="s">
        <v>9</v>
      </c>
      <c r="D17" s="65">
        <v>1</v>
      </c>
      <c r="E17" s="66">
        <v>47.97</v>
      </c>
      <c r="F17" s="67">
        <f t="shared" si="0"/>
        <v>47.97</v>
      </c>
      <c r="G17" s="71"/>
    </row>
    <row r="18" spans="1:7" ht="15.75" x14ac:dyDescent="0.25">
      <c r="A18" s="70">
        <v>17</v>
      </c>
      <c r="B18" s="64" t="s">
        <v>52</v>
      </c>
      <c r="C18" s="64" t="s">
        <v>9</v>
      </c>
      <c r="D18" s="65">
        <v>6</v>
      </c>
      <c r="E18" s="66">
        <v>47.97</v>
      </c>
      <c r="F18" s="67">
        <f t="shared" si="0"/>
        <v>287.82</v>
      </c>
      <c r="G18" s="71"/>
    </row>
    <row r="19" spans="1:7" ht="15.75" x14ac:dyDescent="0.25">
      <c r="A19" s="70">
        <v>18</v>
      </c>
      <c r="B19" s="64" t="s">
        <v>127</v>
      </c>
      <c r="C19" s="64" t="s">
        <v>9</v>
      </c>
      <c r="D19" s="65">
        <v>5</v>
      </c>
      <c r="E19" s="66">
        <v>42</v>
      </c>
      <c r="F19" s="67">
        <f t="shared" si="0"/>
        <v>210</v>
      </c>
      <c r="G19" s="71"/>
    </row>
    <row r="20" spans="1:7" ht="15.75" x14ac:dyDescent="0.25">
      <c r="A20" s="70">
        <v>19</v>
      </c>
      <c r="B20" s="64">
        <v>56</v>
      </c>
      <c r="C20" s="64" t="s">
        <v>9</v>
      </c>
      <c r="D20" s="65">
        <v>1</v>
      </c>
      <c r="E20" s="66">
        <v>27.01</v>
      </c>
      <c r="F20" s="67">
        <f t="shared" si="0"/>
        <v>27.01</v>
      </c>
      <c r="G20" s="71"/>
    </row>
    <row r="21" spans="1:7" ht="15.75" x14ac:dyDescent="0.25">
      <c r="A21" s="70">
        <v>20</v>
      </c>
      <c r="B21" s="64">
        <v>57</v>
      </c>
      <c r="C21" s="64" t="s">
        <v>9</v>
      </c>
      <c r="D21" s="65">
        <v>1</v>
      </c>
      <c r="E21" s="66">
        <v>52.01</v>
      </c>
      <c r="F21" s="67">
        <f t="shared" si="0"/>
        <v>52.01</v>
      </c>
      <c r="G21" s="71"/>
    </row>
    <row r="22" spans="1:7" ht="15.75" x14ac:dyDescent="0.25">
      <c r="A22" s="70">
        <v>21</v>
      </c>
      <c r="B22" s="64" t="s">
        <v>54</v>
      </c>
      <c r="C22" s="64" t="s">
        <v>9</v>
      </c>
      <c r="D22" s="65">
        <v>4</v>
      </c>
      <c r="E22" s="66">
        <v>75.010000000000005</v>
      </c>
      <c r="F22" s="67">
        <f t="shared" si="0"/>
        <v>300.04000000000002</v>
      </c>
      <c r="G22" s="71"/>
    </row>
    <row r="23" spans="1:7" ht="15.75" x14ac:dyDescent="0.25">
      <c r="A23" s="70">
        <v>22</v>
      </c>
      <c r="B23" s="64" t="s">
        <v>19</v>
      </c>
      <c r="C23" s="64" t="s">
        <v>9</v>
      </c>
      <c r="D23" s="65">
        <v>5</v>
      </c>
      <c r="E23" s="66">
        <v>32.6</v>
      </c>
      <c r="F23" s="67">
        <f t="shared" si="0"/>
        <v>163</v>
      </c>
      <c r="G23" s="71"/>
    </row>
    <row r="24" spans="1:7" ht="15.75" x14ac:dyDescent="0.25">
      <c r="A24" s="70">
        <v>23</v>
      </c>
      <c r="B24" s="64" t="s">
        <v>49</v>
      </c>
      <c r="C24" s="64" t="s">
        <v>9</v>
      </c>
      <c r="D24" s="65">
        <v>1</v>
      </c>
      <c r="E24" s="66">
        <v>37.5</v>
      </c>
      <c r="F24" s="67">
        <f t="shared" si="0"/>
        <v>37.5</v>
      </c>
      <c r="G24" s="71"/>
    </row>
    <row r="25" spans="1:7" ht="15.75" x14ac:dyDescent="0.25">
      <c r="A25" s="70">
        <v>24</v>
      </c>
      <c r="B25" s="64" t="s">
        <v>49</v>
      </c>
      <c r="C25" s="64" t="s">
        <v>9</v>
      </c>
      <c r="D25" s="65">
        <v>3</v>
      </c>
      <c r="E25" s="66">
        <v>37.520000000000003</v>
      </c>
      <c r="F25" s="67">
        <f t="shared" si="0"/>
        <v>112.56</v>
      </c>
      <c r="G25" s="71"/>
    </row>
    <row r="26" spans="1:7" ht="15.75" x14ac:dyDescent="0.25">
      <c r="A26" s="70">
        <v>25</v>
      </c>
      <c r="B26" s="64" t="s">
        <v>128</v>
      </c>
      <c r="C26" s="64" t="s">
        <v>9</v>
      </c>
      <c r="D26" s="65">
        <v>2</v>
      </c>
      <c r="E26" s="66">
        <v>36</v>
      </c>
      <c r="F26" s="67">
        <f t="shared" si="0"/>
        <v>72</v>
      </c>
      <c r="G26" s="71"/>
    </row>
    <row r="27" spans="1:7" ht="15.75" x14ac:dyDescent="0.25">
      <c r="A27" s="70">
        <v>26</v>
      </c>
      <c r="B27" s="64" t="s">
        <v>48</v>
      </c>
      <c r="C27" s="64" t="s">
        <v>9</v>
      </c>
      <c r="D27" s="65">
        <v>6</v>
      </c>
      <c r="E27" s="66">
        <v>36</v>
      </c>
      <c r="F27" s="67">
        <f t="shared" si="0"/>
        <v>216</v>
      </c>
      <c r="G27" s="71"/>
    </row>
    <row r="28" spans="1:7" ht="15.75" x14ac:dyDescent="0.25">
      <c r="A28" s="70">
        <v>27</v>
      </c>
      <c r="B28" s="64" t="s">
        <v>129</v>
      </c>
      <c r="C28" s="64" t="s">
        <v>9</v>
      </c>
      <c r="D28" s="65">
        <v>2</v>
      </c>
      <c r="E28" s="66">
        <v>138.38</v>
      </c>
      <c r="F28" s="67">
        <f t="shared" si="0"/>
        <v>276.76</v>
      </c>
      <c r="G28" s="71"/>
    </row>
    <row r="29" spans="1:7" ht="15.75" x14ac:dyDescent="0.25">
      <c r="A29" s="70">
        <v>28</v>
      </c>
      <c r="B29" s="64" t="s">
        <v>96</v>
      </c>
      <c r="C29" s="64" t="s">
        <v>9</v>
      </c>
      <c r="D29" s="65">
        <v>3</v>
      </c>
      <c r="E29" s="66">
        <v>668.99</v>
      </c>
      <c r="F29" s="67">
        <f t="shared" si="0"/>
        <v>2006.97</v>
      </c>
      <c r="G29" s="71"/>
    </row>
    <row r="30" spans="1:7" ht="15.75" x14ac:dyDescent="0.25">
      <c r="A30" s="70">
        <v>29</v>
      </c>
      <c r="B30" s="64" t="s">
        <v>96</v>
      </c>
      <c r="C30" s="64" t="s">
        <v>9</v>
      </c>
      <c r="D30" s="65">
        <v>3</v>
      </c>
      <c r="E30" s="66">
        <v>669</v>
      </c>
      <c r="F30" s="67">
        <f t="shared" si="0"/>
        <v>2007</v>
      </c>
      <c r="G30" s="71"/>
    </row>
    <row r="31" spans="1:7" ht="15.75" x14ac:dyDescent="0.25">
      <c r="A31" s="70">
        <v>30</v>
      </c>
      <c r="B31" s="64" t="s">
        <v>130</v>
      </c>
      <c r="C31" s="64" t="s">
        <v>9</v>
      </c>
      <c r="D31" s="65">
        <v>1</v>
      </c>
      <c r="E31" s="66">
        <v>250</v>
      </c>
      <c r="F31" s="67">
        <f t="shared" si="0"/>
        <v>250</v>
      </c>
      <c r="G31" s="71"/>
    </row>
    <row r="32" spans="1:7" ht="15.75" x14ac:dyDescent="0.25">
      <c r="A32" s="70">
        <v>31</v>
      </c>
      <c r="B32" s="64" t="s">
        <v>130</v>
      </c>
      <c r="C32" s="64" t="s">
        <v>9</v>
      </c>
      <c r="D32" s="65">
        <v>2</v>
      </c>
      <c r="E32" s="66">
        <v>303.81</v>
      </c>
      <c r="F32" s="67">
        <f t="shared" si="0"/>
        <v>607.62</v>
      </c>
      <c r="G32" s="71"/>
    </row>
    <row r="33" spans="1:7" ht="15.75" x14ac:dyDescent="0.25">
      <c r="A33" s="70">
        <v>32</v>
      </c>
      <c r="B33" s="64" t="s">
        <v>131</v>
      </c>
      <c r="C33" s="64" t="s">
        <v>9</v>
      </c>
      <c r="D33" s="65">
        <v>1</v>
      </c>
      <c r="E33" s="66">
        <v>381.3</v>
      </c>
      <c r="F33" s="67">
        <f t="shared" si="0"/>
        <v>381.3</v>
      </c>
      <c r="G33" s="71"/>
    </row>
    <row r="34" spans="1:7" ht="15.75" x14ac:dyDescent="0.25">
      <c r="A34" s="70">
        <v>33</v>
      </c>
      <c r="B34" s="64" t="s">
        <v>132</v>
      </c>
      <c r="C34" s="64" t="s">
        <v>9</v>
      </c>
      <c r="D34" s="65">
        <v>8</v>
      </c>
      <c r="E34" s="66">
        <v>19.07</v>
      </c>
      <c r="F34" s="67">
        <f t="shared" si="0"/>
        <v>152.56</v>
      </c>
      <c r="G34" s="71"/>
    </row>
    <row r="35" spans="1:7" ht="15.75" x14ac:dyDescent="0.25">
      <c r="A35" s="70">
        <v>34</v>
      </c>
      <c r="B35" s="64" t="s">
        <v>132</v>
      </c>
      <c r="C35" s="64" t="s">
        <v>9</v>
      </c>
      <c r="D35" s="65">
        <v>10</v>
      </c>
      <c r="E35" s="66">
        <v>266.91000000000003</v>
      </c>
      <c r="F35" s="67">
        <f t="shared" si="0"/>
        <v>2669.1000000000004</v>
      </c>
      <c r="G35" s="71"/>
    </row>
    <row r="36" spans="1:7" ht="15.75" x14ac:dyDescent="0.25">
      <c r="A36" s="70">
        <v>35</v>
      </c>
      <c r="B36" s="64" t="s">
        <v>133</v>
      </c>
      <c r="C36" s="64" t="s">
        <v>9</v>
      </c>
      <c r="D36" s="65">
        <v>1</v>
      </c>
      <c r="E36" s="66">
        <v>800.68</v>
      </c>
      <c r="F36" s="67">
        <f t="shared" si="0"/>
        <v>800.68</v>
      </c>
      <c r="G36" s="71"/>
    </row>
    <row r="37" spans="1:7" ht="15.75" x14ac:dyDescent="0.25">
      <c r="A37" s="70">
        <v>36</v>
      </c>
      <c r="B37" s="64" t="s">
        <v>134</v>
      </c>
      <c r="C37" s="64" t="s">
        <v>9</v>
      </c>
      <c r="D37" s="65">
        <v>1</v>
      </c>
      <c r="E37" s="66">
        <v>32.47</v>
      </c>
      <c r="F37" s="67">
        <f t="shared" si="0"/>
        <v>32.47</v>
      </c>
      <c r="G37" s="71"/>
    </row>
    <row r="38" spans="1:7" ht="15.75" x14ac:dyDescent="0.25">
      <c r="A38" s="70">
        <v>37</v>
      </c>
      <c r="B38" s="64" t="s">
        <v>79</v>
      </c>
      <c r="C38" s="64" t="s">
        <v>9</v>
      </c>
      <c r="D38" s="65">
        <v>1</v>
      </c>
      <c r="E38" s="66">
        <v>200.99</v>
      </c>
      <c r="F38" s="67">
        <f t="shared" si="0"/>
        <v>200.99</v>
      </c>
      <c r="G38" s="71"/>
    </row>
    <row r="39" spans="1:7" ht="15.75" x14ac:dyDescent="0.25">
      <c r="A39" s="70">
        <v>38</v>
      </c>
      <c r="B39" s="64" t="s">
        <v>87</v>
      </c>
      <c r="C39" s="64" t="s">
        <v>9</v>
      </c>
      <c r="D39" s="65">
        <v>1</v>
      </c>
      <c r="E39" s="66">
        <v>238.01</v>
      </c>
      <c r="F39" s="67">
        <f t="shared" si="0"/>
        <v>238.01</v>
      </c>
      <c r="G39" s="71"/>
    </row>
    <row r="40" spans="1:7" ht="15.75" x14ac:dyDescent="0.25">
      <c r="A40" s="70">
        <v>39</v>
      </c>
      <c r="B40" s="64" t="s">
        <v>93</v>
      </c>
      <c r="C40" s="64" t="s">
        <v>9</v>
      </c>
      <c r="D40" s="65">
        <v>1</v>
      </c>
      <c r="E40" s="66">
        <v>425</v>
      </c>
      <c r="F40" s="67">
        <f t="shared" si="0"/>
        <v>425</v>
      </c>
      <c r="G40" s="71"/>
    </row>
    <row r="41" spans="1:7" ht="15.75" x14ac:dyDescent="0.25">
      <c r="A41" s="70">
        <v>40</v>
      </c>
      <c r="B41" s="64" t="s">
        <v>135</v>
      </c>
      <c r="C41" s="64" t="s">
        <v>9</v>
      </c>
      <c r="D41" s="65">
        <v>1</v>
      </c>
      <c r="E41" s="66">
        <v>11.2</v>
      </c>
      <c r="F41" s="67">
        <f t="shared" si="0"/>
        <v>11.2</v>
      </c>
      <c r="G41" s="71"/>
    </row>
    <row r="42" spans="1:7" ht="15.75" x14ac:dyDescent="0.25">
      <c r="A42" s="70">
        <v>41</v>
      </c>
      <c r="B42" s="64" t="s">
        <v>136</v>
      </c>
      <c r="C42" s="64" t="s">
        <v>9</v>
      </c>
      <c r="D42" s="65">
        <v>1</v>
      </c>
      <c r="E42" s="66">
        <v>11.19</v>
      </c>
      <c r="F42" s="67">
        <f t="shared" si="0"/>
        <v>11.19</v>
      </c>
      <c r="G42" s="71"/>
    </row>
    <row r="43" spans="1:7" ht="15.75" x14ac:dyDescent="0.25">
      <c r="A43" s="70">
        <v>42</v>
      </c>
      <c r="B43" s="64" t="s">
        <v>43</v>
      </c>
      <c r="C43" s="64" t="s">
        <v>9</v>
      </c>
      <c r="D43" s="65">
        <v>1</v>
      </c>
      <c r="E43" s="66">
        <v>11.2</v>
      </c>
      <c r="F43" s="67">
        <f t="shared" si="0"/>
        <v>11.2</v>
      </c>
      <c r="G43" s="71"/>
    </row>
    <row r="44" spans="1:7" ht="15.75" x14ac:dyDescent="0.25">
      <c r="A44" s="70">
        <v>43</v>
      </c>
      <c r="B44" s="64" t="s">
        <v>42</v>
      </c>
      <c r="C44" s="64" t="s">
        <v>9</v>
      </c>
      <c r="D44" s="65">
        <v>1</v>
      </c>
      <c r="E44" s="66">
        <v>7.5</v>
      </c>
      <c r="F44" s="67">
        <f t="shared" si="0"/>
        <v>7.5</v>
      </c>
      <c r="G44" s="71"/>
    </row>
    <row r="45" spans="1:7" ht="15.75" x14ac:dyDescent="0.25">
      <c r="A45" s="70">
        <v>44</v>
      </c>
      <c r="B45" s="64" t="s">
        <v>42</v>
      </c>
      <c r="C45" s="64" t="s">
        <v>9</v>
      </c>
      <c r="D45" s="65">
        <v>1</v>
      </c>
      <c r="E45" s="66">
        <v>7.51</v>
      </c>
      <c r="F45" s="67">
        <f t="shared" si="0"/>
        <v>7.51</v>
      </c>
      <c r="G45" s="71"/>
    </row>
    <row r="46" spans="1:7" ht="15.75" x14ac:dyDescent="0.25">
      <c r="A46" s="70">
        <v>45</v>
      </c>
      <c r="B46" s="64" t="s">
        <v>137</v>
      </c>
      <c r="C46" s="64" t="s">
        <v>9</v>
      </c>
      <c r="D46" s="65">
        <v>1</v>
      </c>
      <c r="E46" s="66">
        <v>12.43</v>
      </c>
      <c r="F46" s="67">
        <f t="shared" si="0"/>
        <v>12.43</v>
      </c>
      <c r="G46" s="71"/>
    </row>
    <row r="47" spans="1:7" ht="15.75" x14ac:dyDescent="0.25">
      <c r="A47" s="70">
        <v>46</v>
      </c>
      <c r="B47" s="64" t="s">
        <v>138</v>
      </c>
      <c r="C47" s="64" t="s">
        <v>9</v>
      </c>
      <c r="D47" s="65">
        <v>2</v>
      </c>
      <c r="E47" s="66">
        <v>202</v>
      </c>
      <c r="F47" s="67">
        <f t="shared" si="0"/>
        <v>404</v>
      </c>
      <c r="G47" s="71"/>
    </row>
    <row r="48" spans="1:7" ht="15.75" x14ac:dyDescent="0.25">
      <c r="A48" s="70">
        <v>47</v>
      </c>
      <c r="B48" s="64" t="s">
        <v>138</v>
      </c>
      <c r="C48" s="64" t="s">
        <v>9</v>
      </c>
      <c r="D48" s="65">
        <v>1</v>
      </c>
      <c r="E48" s="66">
        <v>202.01</v>
      </c>
      <c r="F48" s="67">
        <f t="shared" si="0"/>
        <v>202.01</v>
      </c>
      <c r="G48" s="71"/>
    </row>
    <row r="49" spans="1:7" ht="15.75" x14ac:dyDescent="0.25">
      <c r="A49" s="70">
        <v>48</v>
      </c>
      <c r="B49" s="68" t="s">
        <v>80</v>
      </c>
      <c r="C49" s="64" t="s">
        <v>9</v>
      </c>
      <c r="D49" s="65">
        <v>3</v>
      </c>
      <c r="E49" s="66">
        <v>202</v>
      </c>
      <c r="F49" s="67">
        <f t="shared" si="0"/>
        <v>606</v>
      </c>
      <c r="G49" s="71"/>
    </row>
    <row r="50" spans="1:7" ht="15.75" x14ac:dyDescent="0.25">
      <c r="A50" s="70">
        <v>49</v>
      </c>
      <c r="B50" s="64" t="s">
        <v>80</v>
      </c>
      <c r="C50" s="64" t="s">
        <v>9</v>
      </c>
      <c r="D50" s="65">
        <v>3</v>
      </c>
      <c r="E50" s="66">
        <v>202.01</v>
      </c>
      <c r="F50" s="67">
        <f t="shared" si="0"/>
        <v>606.03</v>
      </c>
      <c r="G50" s="71"/>
    </row>
    <row r="51" spans="1:7" ht="15.75" x14ac:dyDescent="0.25">
      <c r="A51" s="70">
        <v>50</v>
      </c>
      <c r="B51" s="64" t="s">
        <v>139</v>
      </c>
      <c r="C51" s="64" t="s">
        <v>9</v>
      </c>
      <c r="D51" s="65">
        <v>1</v>
      </c>
      <c r="E51" s="66">
        <v>45.5</v>
      </c>
      <c r="F51" s="67">
        <f t="shared" si="0"/>
        <v>45.5</v>
      </c>
      <c r="G51" s="71"/>
    </row>
    <row r="52" spans="1:7" ht="15.75" x14ac:dyDescent="0.25">
      <c r="A52" s="70">
        <v>51</v>
      </c>
      <c r="B52" s="64" t="s">
        <v>64</v>
      </c>
      <c r="C52" s="64" t="s">
        <v>9</v>
      </c>
      <c r="D52" s="65">
        <v>7</v>
      </c>
      <c r="E52" s="66">
        <v>153.13999999999999</v>
      </c>
      <c r="F52" s="67">
        <f t="shared" si="0"/>
        <v>1071.98</v>
      </c>
      <c r="G52" s="71"/>
    </row>
    <row r="53" spans="1:7" ht="15.75" x14ac:dyDescent="0.25">
      <c r="A53" s="70">
        <v>52</v>
      </c>
      <c r="B53" s="64" t="s">
        <v>140</v>
      </c>
      <c r="C53" s="64" t="s">
        <v>9</v>
      </c>
      <c r="D53" s="65">
        <v>1</v>
      </c>
      <c r="E53" s="66">
        <v>450</v>
      </c>
      <c r="F53" s="67">
        <f t="shared" si="0"/>
        <v>450</v>
      </c>
      <c r="G53" s="71"/>
    </row>
    <row r="54" spans="1:7" ht="15.75" x14ac:dyDescent="0.25">
      <c r="A54" s="70">
        <v>53</v>
      </c>
      <c r="B54" s="64" t="s">
        <v>94</v>
      </c>
      <c r="C54" s="64" t="s">
        <v>9</v>
      </c>
      <c r="D54" s="65">
        <v>3</v>
      </c>
      <c r="E54" s="66">
        <v>520.29</v>
      </c>
      <c r="F54" s="67">
        <f t="shared" si="0"/>
        <v>1560.87</v>
      </c>
      <c r="G54" s="71"/>
    </row>
    <row r="55" spans="1:7" ht="15.75" x14ac:dyDescent="0.25">
      <c r="A55" s="70">
        <v>54</v>
      </c>
      <c r="B55" s="64" t="s">
        <v>141</v>
      </c>
      <c r="C55" s="64" t="s">
        <v>9</v>
      </c>
      <c r="D55" s="65">
        <v>1</v>
      </c>
      <c r="E55" s="66">
        <v>50.43</v>
      </c>
      <c r="F55" s="67">
        <f t="shared" si="0"/>
        <v>50.43</v>
      </c>
      <c r="G55" s="71"/>
    </row>
    <row r="56" spans="1:7" ht="15.75" x14ac:dyDescent="0.25">
      <c r="A56" s="70">
        <v>55</v>
      </c>
      <c r="B56" s="64" t="s">
        <v>142</v>
      </c>
      <c r="C56" s="64" t="s">
        <v>9</v>
      </c>
      <c r="D56" s="65">
        <v>3</v>
      </c>
      <c r="E56" s="66">
        <v>21.59</v>
      </c>
      <c r="F56" s="67">
        <f t="shared" si="0"/>
        <v>64.77</v>
      </c>
      <c r="G56" s="71"/>
    </row>
    <row r="57" spans="1:7" ht="15.75" x14ac:dyDescent="0.25">
      <c r="A57" s="70">
        <v>56</v>
      </c>
      <c r="B57" s="64" t="s">
        <v>91</v>
      </c>
      <c r="C57" s="64" t="s">
        <v>9</v>
      </c>
      <c r="D57" s="65">
        <v>1</v>
      </c>
      <c r="E57" s="66">
        <v>345</v>
      </c>
      <c r="F57" s="67">
        <f t="shared" si="0"/>
        <v>345</v>
      </c>
      <c r="G57" s="71"/>
    </row>
    <row r="58" spans="1:7" ht="15.75" x14ac:dyDescent="0.25">
      <c r="A58" s="70">
        <v>57</v>
      </c>
      <c r="B58" s="64" t="s">
        <v>89</v>
      </c>
      <c r="C58" s="64" t="s">
        <v>9</v>
      </c>
      <c r="D58" s="65">
        <v>1</v>
      </c>
      <c r="E58" s="66">
        <v>334.07</v>
      </c>
      <c r="F58" s="67">
        <f t="shared" si="0"/>
        <v>334.07</v>
      </c>
      <c r="G58" s="71"/>
    </row>
    <row r="59" spans="1:7" ht="15.75" x14ac:dyDescent="0.25">
      <c r="A59" s="70">
        <v>58</v>
      </c>
      <c r="B59" s="69" t="s">
        <v>46</v>
      </c>
      <c r="C59" s="64" t="s">
        <v>9</v>
      </c>
      <c r="D59" s="65">
        <v>1</v>
      </c>
      <c r="E59" s="66">
        <v>32.369999999999997</v>
      </c>
      <c r="F59" s="67">
        <f t="shared" si="0"/>
        <v>32.369999999999997</v>
      </c>
      <c r="G59" s="71"/>
    </row>
    <row r="60" spans="1:7" ht="15.75" x14ac:dyDescent="0.25">
      <c r="A60" s="70">
        <v>59</v>
      </c>
      <c r="B60" s="64" t="s">
        <v>143</v>
      </c>
      <c r="C60" s="64" t="s">
        <v>9</v>
      </c>
      <c r="D60" s="65">
        <v>2</v>
      </c>
      <c r="E60" s="66">
        <v>126</v>
      </c>
      <c r="F60" s="67">
        <f t="shared" si="0"/>
        <v>252</v>
      </c>
      <c r="G60" s="71"/>
    </row>
    <row r="61" spans="1:7" ht="15.75" x14ac:dyDescent="0.25">
      <c r="A61" s="70">
        <v>60</v>
      </c>
      <c r="B61" s="64" t="s">
        <v>63</v>
      </c>
      <c r="C61" s="64" t="s">
        <v>9</v>
      </c>
      <c r="D61" s="65">
        <v>1</v>
      </c>
      <c r="E61" s="66">
        <v>109.77</v>
      </c>
      <c r="F61" s="67">
        <f t="shared" si="0"/>
        <v>109.77</v>
      </c>
      <c r="G61" s="71"/>
    </row>
    <row r="62" spans="1:7" ht="15.75" x14ac:dyDescent="0.25">
      <c r="A62" s="70">
        <v>61</v>
      </c>
      <c r="B62" s="64" t="s">
        <v>66</v>
      </c>
      <c r="C62" s="64" t="s">
        <v>9</v>
      </c>
      <c r="D62" s="65">
        <v>1</v>
      </c>
      <c r="E62" s="66">
        <v>158.04</v>
      </c>
      <c r="F62" s="67">
        <f t="shared" si="0"/>
        <v>158.04</v>
      </c>
      <c r="G62" s="71"/>
    </row>
    <row r="63" spans="1:7" ht="15.75" x14ac:dyDescent="0.25">
      <c r="A63" s="70">
        <v>62</v>
      </c>
      <c r="B63" s="64" t="s">
        <v>66</v>
      </c>
      <c r="C63" s="64" t="s">
        <v>9</v>
      </c>
      <c r="D63" s="65">
        <v>3</v>
      </c>
      <c r="E63" s="66">
        <v>158.06</v>
      </c>
      <c r="F63" s="67">
        <f t="shared" si="0"/>
        <v>474.18</v>
      </c>
      <c r="G63" s="71"/>
    </row>
    <row r="64" spans="1:7" ht="15.75" x14ac:dyDescent="0.25">
      <c r="A64" s="70">
        <v>63</v>
      </c>
      <c r="B64" s="64" t="s">
        <v>144</v>
      </c>
      <c r="C64" s="64" t="s">
        <v>9</v>
      </c>
      <c r="D64" s="65">
        <v>1</v>
      </c>
      <c r="E64" s="66">
        <v>196.8</v>
      </c>
      <c r="F64" s="67">
        <f t="shared" si="0"/>
        <v>196.8</v>
      </c>
      <c r="G64" s="71"/>
    </row>
    <row r="65" spans="1:7" ht="15.75" x14ac:dyDescent="0.25">
      <c r="A65" s="70">
        <v>64</v>
      </c>
      <c r="B65" s="64" t="s">
        <v>83</v>
      </c>
      <c r="C65" s="64" t="s">
        <v>9</v>
      </c>
      <c r="D65" s="65">
        <v>6</v>
      </c>
      <c r="E65" s="66">
        <v>226.75</v>
      </c>
      <c r="F65" s="67">
        <f t="shared" si="0"/>
        <v>1360.5</v>
      </c>
      <c r="G65" s="71"/>
    </row>
    <row r="66" spans="1:7" ht="15.75" x14ac:dyDescent="0.25">
      <c r="A66" s="70">
        <v>65</v>
      </c>
      <c r="B66" s="64" t="s">
        <v>145</v>
      </c>
      <c r="C66" s="64" t="s">
        <v>9</v>
      </c>
      <c r="D66" s="65">
        <v>2</v>
      </c>
      <c r="E66" s="66">
        <v>20</v>
      </c>
      <c r="F66" s="67">
        <f t="shared" si="0"/>
        <v>40</v>
      </c>
      <c r="G66" s="71"/>
    </row>
    <row r="67" spans="1:7" ht="15.75" x14ac:dyDescent="0.25">
      <c r="A67" s="70">
        <v>66</v>
      </c>
      <c r="B67" s="64" t="s">
        <v>146</v>
      </c>
      <c r="C67" s="64" t="s">
        <v>9</v>
      </c>
      <c r="D67" s="65">
        <v>1</v>
      </c>
      <c r="E67" s="66">
        <v>31.36</v>
      </c>
      <c r="F67" s="67">
        <f t="shared" ref="F67:F103" si="1">E67*D67</f>
        <v>31.36</v>
      </c>
      <c r="G67" s="71"/>
    </row>
    <row r="68" spans="1:7" ht="15.75" x14ac:dyDescent="0.25">
      <c r="A68" s="70">
        <v>67</v>
      </c>
      <c r="B68" s="69" t="s">
        <v>147</v>
      </c>
      <c r="C68" s="64" t="s">
        <v>9</v>
      </c>
      <c r="D68" s="65">
        <v>3</v>
      </c>
      <c r="E68" s="66">
        <v>106.27</v>
      </c>
      <c r="F68" s="67">
        <f t="shared" si="1"/>
        <v>318.81</v>
      </c>
      <c r="G68" s="71"/>
    </row>
    <row r="69" spans="1:7" ht="15.75" x14ac:dyDescent="0.25">
      <c r="A69" s="70">
        <v>68</v>
      </c>
      <c r="B69" s="69" t="s">
        <v>20</v>
      </c>
      <c r="C69" s="64" t="s">
        <v>9</v>
      </c>
      <c r="D69" s="65">
        <v>6</v>
      </c>
      <c r="E69" s="66">
        <v>30.75</v>
      </c>
      <c r="F69" s="67">
        <f t="shared" si="1"/>
        <v>184.5</v>
      </c>
      <c r="G69" s="71"/>
    </row>
    <row r="70" spans="1:7" ht="15.75" x14ac:dyDescent="0.25">
      <c r="A70" s="70">
        <v>69</v>
      </c>
      <c r="B70" s="69" t="s">
        <v>148</v>
      </c>
      <c r="C70" s="64" t="s">
        <v>9</v>
      </c>
      <c r="D70" s="65">
        <v>15</v>
      </c>
      <c r="E70" s="66">
        <v>19.059999999999999</v>
      </c>
      <c r="F70" s="67">
        <f t="shared" si="1"/>
        <v>285.89999999999998</v>
      </c>
      <c r="G70" s="71"/>
    </row>
    <row r="71" spans="1:7" ht="15.75" x14ac:dyDescent="0.25">
      <c r="A71" s="70">
        <v>70</v>
      </c>
      <c r="B71" s="69" t="s">
        <v>149</v>
      </c>
      <c r="C71" s="64" t="s">
        <v>9</v>
      </c>
      <c r="D71" s="65">
        <v>1</v>
      </c>
      <c r="E71" s="66">
        <v>30.75</v>
      </c>
      <c r="F71" s="67">
        <f t="shared" si="1"/>
        <v>30.75</v>
      </c>
      <c r="G71" s="71"/>
    </row>
    <row r="72" spans="1:7" ht="15.75" x14ac:dyDescent="0.25">
      <c r="A72" s="70">
        <v>71</v>
      </c>
      <c r="B72" s="69" t="s">
        <v>150</v>
      </c>
      <c r="C72" s="64" t="s">
        <v>9</v>
      </c>
      <c r="D72" s="65">
        <v>10</v>
      </c>
      <c r="E72" s="66">
        <v>30.75</v>
      </c>
      <c r="F72" s="67">
        <f t="shared" si="1"/>
        <v>307.5</v>
      </c>
      <c r="G72" s="71"/>
    </row>
    <row r="73" spans="1:7" ht="15.75" x14ac:dyDescent="0.25">
      <c r="A73" s="70">
        <v>72</v>
      </c>
      <c r="B73" s="69" t="s">
        <v>151</v>
      </c>
      <c r="C73" s="64" t="s">
        <v>9</v>
      </c>
      <c r="D73" s="65">
        <v>1</v>
      </c>
      <c r="E73" s="66">
        <v>32.479999999999997</v>
      </c>
      <c r="F73" s="67">
        <f t="shared" si="1"/>
        <v>32.479999999999997</v>
      </c>
      <c r="G73" s="71"/>
    </row>
    <row r="74" spans="1:7" ht="15.75" x14ac:dyDescent="0.25">
      <c r="A74" s="70">
        <v>73</v>
      </c>
      <c r="B74" s="69" t="s">
        <v>152</v>
      </c>
      <c r="C74" s="64" t="s">
        <v>9</v>
      </c>
      <c r="D74" s="65">
        <v>6</v>
      </c>
      <c r="E74" s="66">
        <v>32.47</v>
      </c>
      <c r="F74" s="67">
        <f t="shared" si="1"/>
        <v>194.82</v>
      </c>
      <c r="G74" s="71"/>
    </row>
    <row r="75" spans="1:7" ht="15.75" x14ac:dyDescent="0.25">
      <c r="A75" s="70">
        <v>74</v>
      </c>
      <c r="B75" s="69" t="s">
        <v>153</v>
      </c>
      <c r="C75" s="64" t="s">
        <v>9</v>
      </c>
      <c r="D75" s="65">
        <v>2</v>
      </c>
      <c r="E75" s="66">
        <v>169.74</v>
      </c>
      <c r="F75" s="67">
        <f t="shared" si="1"/>
        <v>339.48</v>
      </c>
      <c r="G75" s="71"/>
    </row>
    <row r="76" spans="1:7" ht="15.75" x14ac:dyDescent="0.25">
      <c r="A76" s="70">
        <v>75</v>
      </c>
      <c r="B76" s="69" t="s">
        <v>154</v>
      </c>
      <c r="C76" s="64" t="s">
        <v>9</v>
      </c>
      <c r="D76" s="65">
        <v>2</v>
      </c>
      <c r="E76" s="66">
        <v>168.51</v>
      </c>
      <c r="F76" s="67">
        <f t="shared" si="1"/>
        <v>337.02</v>
      </c>
      <c r="G76" s="71"/>
    </row>
    <row r="77" spans="1:7" ht="15.75" x14ac:dyDescent="0.25">
      <c r="A77" s="70">
        <v>76</v>
      </c>
      <c r="B77" s="69" t="s">
        <v>155</v>
      </c>
      <c r="C77" s="64" t="s">
        <v>9</v>
      </c>
      <c r="D77" s="65">
        <v>2</v>
      </c>
      <c r="E77" s="66">
        <v>168.51</v>
      </c>
      <c r="F77" s="67">
        <f t="shared" si="1"/>
        <v>337.02</v>
      </c>
      <c r="G77" s="71"/>
    </row>
    <row r="78" spans="1:7" ht="15.75" x14ac:dyDescent="0.25">
      <c r="A78" s="70">
        <v>77</v>
      </c>
      <c r="B78" s="69" t="s">
        <v>156</v>
      </c>
      <c r="C78" s="64" t="s">
        <v>9</v>
      </c>
      <c r="D78" s="65">
        <v>2</v>
      </c>
      <c r="E78" s="66">
        <v>168.51</v>
      </c>
      <c r="F78" s="67">
        <f t="shared" si="1"/>
        <v>337.02</v>
      </c>
      <c r="G78" s="71"/>
    </row>
    <row r="79" spans="1:7" ht="15.75" x14ac:dyDescent="0.25">
      <c r="A79" s="70">
        <v>78</v>
      </c>
      <c r="B79" s="69" t="s">
        <v>157</v>
      </c>
      <c r="C79" s="64" t="s">
        <v>9</v>
      </c>
      <c r="D79" s="65">
        <v>2</v>
      </c>
      <c r="E79" s="66">
        <v>164.44</v>
      </c>
      <c r="F79" s="67">
        <f t="shared" si="1"/>
        <v>328.88</v>
      </c>
      <c r="G79" s="71"/>
    </row>
    <row r="80" spans="1:7" ht="15.75" x14ac:dyDescent="0.25">
      <c r="A80" s="70">
        <v>79</v>
      </c>
      <c r="B80" s="69" t="s">
        <v>158</v>
      </c>
      <c r="C80" s="64" t="s">
        <v>9</v>
      </c>
      <c r="D80" s="65">
        <v>1</v>
      </c>
      <c r="E80" s="66">
        <v>165.44</v>
      </c>
      <c r="F80" s="67">
        <f t="shared" si="1"/>
        <v>165.44</v>
      </c>
      <c r="G80" s="71"/>
    </row>
    <row r="81" spans="1:7" ht="15.75" x14ac:dyDescent="0.25">
      <c r="A81" s="70">
        <v>80</v>
      </c>
      <c r="B81" s="69" t="s">
        <v>159</v>
      </c>
      <c r="C81" s="64" t="s">
        <v>9</v>
      </c>
      <c r="D81" s="65">
        <v>1</v>
      </c>
      <c r="E81" s="66">
        <v>165.44</v>
      </c>
      <c r="F81" s="67">
        <f t="shared" si="1"/>
        <v>165.44</v>
      </c>
      <c r="G81" s="71"/>
    </row>
    <row r="82" spans="1:7" ht="15.75" x14ac:dyDescent="0.25">
      <c r="A82" s="70">
        <v>81</v>
      </c>
      <c r="B82" s="69" t="s">
        <v>160</v>
      </c>
      <c r="C82" s="64" t="s">
        <v>9</v>
      </c>
      <c r="D82" s="65">
        <v>1</v>
      </c>
      <c r="E82" s="66">
        <v>165.44</v>
      </c>
      <c r="F82" s="67">
        <f t="shared" si="1"/>
        <v>165.44</v>
      </c>
      <c r="G82" s="71"/>
    </row>
    <row r="83" spans="1:7" ht="15.75" x14ac:dyDescent="0.25">
      <c r="A83" s="70">
        <v>82</v>
      </c>
      <c r="B83" s="69" t="s">
        <v>161</v>
      </c>
      <c r="C83" s="64" t="s">
        <v>9</v>
      </c>
      <c r="D83" s="65">
        <v>5</v>
      </c>
      <c r="E83" s="66">
        <v>47.97</v>
      </c>
      <c r="F83" s="67">
        <f t="shared" si="1"/>
        <v>239.85</v>
      </c>
      <c r="G83" s="71"/>
    </row>
    <row r="84" spans="1:7" ht="15.75" x14ac:dyDescent="0.25">
      <c r="A84" s="70">
        <v>83</v>
      </c>
      <c r="B84" s="69" t="s">
        <v>162</v>
      </c>
      <c r="C84" s="64" t="s">
        <v>9</v>
      </c>
      <c r="D84" s="65">
        <v>10</v>
      </c>
      <c r="E84" s="66">
        <v>106.27</v>
      </c>
      <c r="F84" s="67">
        <f t="shared" si="1"/>
        <v>1062.7</v>
      </c>
      <c r="G84" s="71"/>
    </row>
    <row r="85" spans="1:7" ht="15.75" x14ac:dyDescent="0.25">
      <c r="A85" s="70">
        <v>84</v>
      </c>
      <c r="B85" s="69" t="s">
        <v>163</v>
      </c>
      <c r="C85" s="64" t="s">
        <v>9</v>
      </c>
      <c r="D85" s="65">
        <v>4</v>
      </c>
      <c r="E85" s="66">
        <v>121.76</v>
      </c>
      <c r="F85" s="67">
        <f t="shared" si="1"/>
        <v>487.04</v>
      </c>
      <c r="G85" s="71"/>
    </row>
    <row r="86" spans="1:7" ht="15.75" x14ac:dyDescent="0.25">
      <c r="A86" s="70">
        <v>85</v>
      </c>
      <c r="B86" s="69" t="s">
        <v>164</v>
      </c>
      <c r="C86" s="64" t="s">
        <v>9</v>
      </c>
      <c r="D86" s="65">
        <v>5</v>
      </c>
      <c r="E86" s="66">
        <v>322.26</v>
      </c>
      <c r="F86" s="67">
        <f t="shared" si="1"/>
        <v>1611.3</v>
      </c>
      <c r="G86" s="71"/>
    </row>
    <row r="87" spans="1:7" ht="15.75" x14ac:dyDescent="0.25">
      <c r="A87" s="70">
        <v>86</v>
      </c>
      <c r="B87" s="69" t="s">
        <v>21</v>
      </c>
      <c r="C87" s="64" t="s">
        <v>9</v>
      </c>
      <c r="D87" s="65">
        <v>3</v>
      </c>
      <c r="E87" s="66">
        <v>43.04</v>
      </c>
      <c r="F87" s="67">
        <f t="shared" si="1"/>
        <v>129.12</v>
      </c>
      <c r="G87" s="71"/>
    </row>
    <row r="88" spans="1:7" ht="15.75" x14ac:dyDescent="0.25">
      <c r="A88" s="70">
        <v>87</v>
      </c>
      <c r="B88" s="69" t="s">
        <v>21</v>
      </c>
      <c r="C88" s="64" t="s">
        <v>9</v>
      </c>
      <c r="D88" s="65">
        <v>1</v>
      </c>
      <c r="E88" s="66">
        <v>43.03</v>
      </c>
      <c r="F88" s="67">
        <f t="shared" si="1"/>
        <v>43.03</v>
      </c>
      <c r="G88" s="71"/>
    </row>
    <row r="89" spans="1:7" ht="15.75" x14ac:dyDescent="0.25">
      <c r="A89" s="70">
        <v>88</v>
      </c>
      <c r="B89" s="69" t="s">
        <v>165</v>
      </c>
      <c r="C89" s="64" t="s">
        <v>9</v>
      </c>
      <c r="D89" s="65">
        <v>4</v>
      </c>
      <c r="E89" s="66">
        <v>153.13999999999999</v>
      </c>
      <c r="F89" s="67">
        <f t="shared" si="1"/>
        <v>612.55999999999995</v>
      </c>
      <c r="G89" s="71"/>
    </row>
    <row r="90" spans="1:7" ht="15.75" x14ac:dyDescent="0.25">
      <c r="A90" s="70">
        <v>89</v>
      </c>
      <c r="B90" s="69" t="s">
        <v>166</v>
      </c>
      <c r="C90" s="64" t="s">
        <v>9</v>
      </c>
      <c r="D90" s="65">
        <v>4</v>
      </c>
      <c r="E90" s="66">
        <v>159.9</v>
      </c>
      <c r="F90" s="67">
        <f t="shared" si="1"/>
        <v>639.6</v>
      </c>
      <c r="G90" s="71"/>
    </row>
    <row r="91" spans="1:7" ht="15.75" x14ac:dyDescent="0.25">
      <c r="A91" s="70">
        <v>90</v>
      </c>
      <c r="B91" s="69" t="s">
        <v>167</v>
      </c>
      <c r="C91" s="64" t="s">
        <v>9</v>
      </c>
      <c r="D91" s="65">
        <v>1</v>
      </c>
      <c r="E91" s="66">
        <v>159.9</v>
      </c>
      <c r="F91" s="67">
        <f t="shared" si="1"/>
        <v>159.9</v>
      </c>
      <c r="G91" s="71"/>
    </row>
    <row r="92" spans="1:7" ht="15.75" x14ac:dyDescent="0.25">
      <c r="A92" s="70">
        <v>91</v>
      </c>
      <c r="B92" s="69" t="s">
        <v>168</v>
      </c>
      <c r="C92" s="64" t="s">
        <v>9</v>
      </c>
      <c r="D92" s="65">
        <v>1</v>
      </c>
      <c r="E92" s="66">
        <v>159.9</v>
      </c>
      <c r="F92" s="67">
        <f t="shared" si="1"/>
        <v>159.9</v>
      </c>
      <c r="G92" s="71"/>
    </row>
    <row r="93" spans="1:7" ht="15.75" x14ac:dyDescent="0.25">
      <c r="A93" s="70">
        <v>92</v>
      </c>
      <c r="B93" s="69" t="s">
        <v>169</v>
      </c>
      <c r="C93" s="64" t="s">
        <v>9</v>
      </c>
      <c r="D93" s="65">
        <v>1</v>
      </c>
      <c r="E93" s="66">
        <v>159.9</v>
      </c>
      <c r="F93" s="67">
        <f t="shared" si="1"/>
        <v>159.9</v>
      </c>
      <c r="G93" s="71"/>
    </row>
    <row r="94" spans="1:7" ht="15.75" x14ac:dyDescent="0.25">
      <c r="A94" s="70">
        <v>93</v>
      </c>
      <c r="B94" s="69" t="s">
        <v>170</v>
      </c>
      <c r="C94" s="64" t="s">
        <v>9</v>
      </c>
      <c r="D94" s="65">
        <v>2</v>
      </c>
      <c r="E94" s="66">
        <v>17.22</v>
      </c>
      <c r="F94" s="67">
        <f t="shared" si="1"/>
        <v>34.44</v>
      </c>
      <c r="G94" s="71"/>
    </row>
    <row r="95" spans="1:7" ht="15.75" x14ac:dyDescent="0.25">
      <c r="A95" s="70">
        <v>94</v>
      </c>
      <c r="B95" s="69" t="s">
        <v>171</v>
      </c>
      <c r="C95" s="64" t="s">
        <v>9</v>
      </c>
      <c r="D95" s="65">
        <v>1</v>
      </c>
      <c r="E95" s="66">
        <v>33.21</v>
      </c>
      <c r="F95" s="67">
        <f t="shared" si="1"/>
        <v>33.21</v>
      </c>
      <c r="G95" s="71"/>
    </row>
    <row r="96" spans="1:7" ht="15.75" x14ac:dyDescent="0.25">
      <c r="A96" s="70">
        <v>95</v>
      </c>
      <c r="B96" s="69" t="s">
        <v>172</v>
      </c>
      <c r="C96" s="64" t="s">
        <v>9</v>
      </c>
      <c r="D96" s="65">
        <v>1</v>
      </c>
      <c r="E96" s="66">
        <v>222.02</v>
      </c>
      <c r="F96" s="67">
        <f t="shared" si="1"/>
        <v>222.02</v>
      </c>
      <c r="G96" s="71"/>
    </row>
    <row r="97" spans="1:7" ht="15.75" x14ac:dyDescent="0.25">
      <c r="A97" s="70">
        <v>96</v>
      </c>
      <c r="B97" s="69" t="s">
        <v>173</v>
      </c>
      <c r="C97" s="64" t="s">
        <v>9</v>
      </c>
      <c r="D97" s="65">
        <v>1</v>
      </c>
      <c r="E97" s="66">
        <v>273.08</v>
      </c>
      <c r="F97" s="67">
        <f t="shared" si="1"/>
        <v>273.08</v>
      </c>
      <c r="G97" s="71"/>
    </row>
    <row r="98" spans="1:7" ht="15.75" x14ac:dyDescent="0.25">
      <c r="A98" s="70">
        <v>97</v>
      </c>
      <c r="B98" s="69" t="s">
        <v>174</v>
      </c>
      <c r="C98" s="64" t="s">
        <v>9</v>
      </c>
      <c r="D98" s="65">
        <v>1</v>
      </c>
      <c r="E98" s="66">
        <v>273.08</v>
      </c>
      <c r="F98" s="67">
        <f t="shared" si="1"/>
        <v>273.08</v>
      </c>
      <c r="G98" s="71"/>
    </row>
    <row r="99" spans="1:7" ht="15.75" x14ac:dyDescent="0.25">
      <c r="A99" s="70">
        <v>98</v>
      </c>
      <c r="B99" s="69" t="s">
        <v>172</v>
      </c>
      <c r="C99" s="64" t="s">
        <v>9</v>
      </c>
      <c r="D99" s="65">
        <v>1</v>
      </c>
      <c r="E99" s="66">
        <v>222.02</v>
      </c>
      <c r="F99" s="67">
        <f t="shared" si="1"/>
        <v>222.02</v>
      </c>
      <c r="G99" s="71"/>
    </row>
    <row r="100" spans="1:7" ht="15.75" x14ac:dyDescent="0.25">
      <c r="A100" s="70">
        <v>99</v>
      </c>
      <c r="B100" s="69" t="s">
        <v>174</v>
      </c>
      <c r="C100" s="64" t="s">
        <v>9</v>
      </c>
      <c r="D100" s="65">
        <v>1</v>
      </c>
      <c r="E100" s="66">
        <v>222.02</v>
      </c>
      <c r="F100" s="67">
        <f t="shared" si="1"/>
        <v>222.02</v>
      </c>
      <c r="G100" s="71"/>
    </row>
    <row r="101" spans="1:7" ht="15.75" x14ac:dyDescent="0.25">
      <c r="A101" s="70">
        <v>100</v>
      </c>
      <c r="B101" s="69" t="s">
        <v>175</v>
      </c>
      <c r="C101" s="64" t="s">
        <v>9</v>
      </c>
      <c r="D101" s="65">
        <v>1</v>
      </c>
      <c r="E101" s="66">
        <v>19.11</v>
      </c>
      <c r="F101" s="67">
        <f t="shared" si="1"/>
        <v>19.11</v>
      </c>
      <c r="G101" s="71"/>
    </row>
    <row r="102" spans="1:7" ht="15.75" x14ac:dyDescent="0.25">
      <c r="A102" s="70">
        <v>101</v>
      </c>
      <c r="B102" s="69">
        <v>2612</v>
      </c>
      <c r="C102" s="64" t="s">
        <v>9</v>
      </c>
      <c r="D102" s="65">
        <v>1</v>
      </c>
      <c r="E102" s="66">
        <v>106.29</v>
      </c>
      <c r="F102" s="67">
        <f t="shared" si="1"/>
        <v>106.29</v>
      </c>
      <c r="G102" s="71"/>
    </row>
    <row r="103" spans="1:7" ht="15.75" x14ac:dyDescent="0.25">
      <c r="A103" s="70">
        <v>102</v>
      </c>
      <c r="B103" s="69" t="s">
        <v>176</v>
      </c>
      <c r="C103" s="64" t="s">
        <v>9</v>
      </c>
      <c r="D103" s="65">
        <v>1</v>
      </c>
      <c r="E103" s="66">
        <v>153.12</v>
      </c>
      <c r="F103" s="67">
        <f t="shared" si="1"/>
        <v>153.12</v>
      </c>
      <c r="G103" s="71"/>
    </row>
    <row r="104" spans="1:7" x14ac:dyDescent="0.25">
      <c r="A104" s="57"/>
      <c r="B104" s="56" t="s">
        <v>177</v>
      </c>
      <c r="C104" s="57"/>
      <c r="D104" s="57"/>
      <c r="E104" s="57"/>
      <c r="F104" s="58">
        <f>SUM(F2:F103)</f>
        <v>39839.26</v>
      </c>
      <c r="G104" s="5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161"/>
  <sheetViews>
    <sheetView zoomScale="115" zoomScaleNormal="115" workbookViewId="0">
      <pane ySplit="1" topLeftCell="A2" activePane="bottomLeft" state="frozen"/>
      <selection sqref="A1:XFD1048576"/>
      <selection pane="bottomLeft" sqref="A1:XFD1048576"/>
    </sheetView>
  </sheetViews>
  <sheetFormatPr defaultRowHeight="15" x14ac:dyDescent="0.25"/>
  <cols>
    <col min="1" max="1" width="9.140625" style="104"/>
    <col min="2" max="2" width="21" style="57" customWidth="1"/>
    <col min="3" max="3" width="9.140625" style="57" customWidth="1"/>
    <col min="4" max="4" width="9.140625" style="57" hidden="1" customWidth="1"/>
    <col min="5" max="5" width="12.42578125" style="57" hidden="1" customWidth="1"/>
    <col min="6" max="8" width="13.140625" style="74" hidden="1" customWidth="1"/>
    <col min="9" max="9" width="12" style="57" hidden="1" customWidth="1"/>
    <col min="10" max="10" width="12.28515625" style="57" hidden="1" customWidth="1"/>
    <col min="11" max="11" width="11.28515625" style="86" hidden="1" customWidth="1"/>
    <col min="12" max="12" width="14" style="26" hidden="1" customWidth="1"/>
    <col min="13" max="14" width="14" style="86" hidden="1" customWidth="1"/>
    <col min="15" max="15" width="11.85546875" style="82" customWidth="1"/>
    <col min="16" max="16" width="8.5703125" style="79" hidden="1" customWidth="1"/>
    <col min="17" max="17" width="9.140625" style="85" hidden="1" customWidth="1"/>
    <col min="18" max="18" width="13.28515625" style="57" customWidth="1"/>
    <col min="19" max="19" width="11.140625" style="106" customWidth="1"/>
    <col min="20" max="20" width="14.140625" style="77" customWidth="1"/>
    <col min="21" max="21" width="9.140625" style="79"/>
    <col min="22" max="22" width="9.140625" style="57"/>
    <col min="23" max="23" width="12.140625" style="57" customWidth="1"/>
    <col min="24" max="16384" width="9.140625" style="57"/>
  </cols>
  <sheetData>
    <row r="1" spans="1:23" ht="57.75" customHeight="1" x14ac:dyDescent="0.25">
      <c r="A1" s="72" t="s">
        <v>31</v>
      </c>
      <c r="B1" s="61" t="s">
        <v>32</v>
      </c>
      <c r="C1" s="62" t="s">
        <v>33</v>
      </c>
      <c r="D1" s="60" t="s">
        <v>113</v>
      </c>
      <c r="E1" s="60" t="s">
        <v>178</v>
      </c>
      <c r="F1" s="72" t="s">
        <v>179</v>
      </c>
      <c r="G1" s="100" t="s">
        <v>179</v>
      </c>
      <c r="H1" s="72" t="s">
        <v>180</v>
      </c>
      <c r="I1" s="80" t="s">
        <v>181</v>
      </c>
      <c r="J1" s="76" t="s">
        <v>182</v>
      </c>
      <c r="K1" s="84" t="s">
        <v>183</v>
      </c>
      <c r="L1" s="75" t="s">
        <v>184</v>
      </c>
      <c r="M1" s="88" t="s">
        <v>185</v>
      </c>
      <c r="N1" s="88"/>
      <c r="O1" s="81" t="s">
        <v>41</v>
      </c>
      <c r="P1" s="89" t="s">
        <v>186</v>
      </c>
      <c r="Q1" s="85" t="s">
        <v>187</v>
      </c>
      <c r="R1" s="60" t="s">
        <v>35</v>
      </c>
      <c r="S1" s="106" t="s">
        <v>188</v>
      </c>
      <c r="T1" s="77" t="s">
        <v>189</v>
      </c>
      <c r="U1" s="79" t="s">
        <v>190</v>
      </c>
    </row>
    <row r="2" spans="1:23" s="26" customFormat="1" ht="15.75" x14ac:dyDescent="0.25">
      <c r="A2" s="103">
        <v>1</v>
      </c>
      <c r="B2" s="24" t="s">
        <v>115</v>
      </c>
      <c r="C2" s="24" t="s">
        <v>9</v>
      </c>
      <c r="D2" s="92">
        <v>1</v>
      </c>
      <c r="E2" s="92">
        <f t="shared" ref="E2:E33" si="0">D2*R2</f>
        <v>191.26</v>
      </c>
      <c r="F2" s="91"/>
      <c r="G2" s="91"/>
      <c r="H2" s="91">
        <f t="shared" ref="H2:H33" si="1">D2+G2</f>
        <v>1</v>
      </c>
      <c r="I2" s="59"/>
      <c r="J2" s="59"/>
      <c r="K2" s="59"/>
      <c r="L2" s="59">
        <f>I2-J2</f>
        <v>0</v>
      </c>
      <c r="M2" s="59">
        <f>I2-K2</f>
        <v>0</v>
      </c>
      <c r="N2" s="59"/>
      <c r="O2" s="90">
        <v>1</v>
      </c>
      <c r="P2" s="95">
        <f>L2-O2</f>
        <v>-1</v>
      </c>
      <c r="Q2" s="59">
        <f>M2-O2</f>
        <v>-1</v>
      </c>
      <c r="R2" s="23">
        <v>191.26</v>
      </c>
      <c r="S2" s="29">
        <f t="shared" ref="S2:S49" si="2">O2*R2</f>
        <v>191.26</v>
      </c>
      <c r="T2" s="98">
        <f t="shared" ref="T2:T33" si="3">H2-I2</f>
        <v>1</v>
      </c>
      <c r="U2" s="99">
        <f>O2-T2</f>
        <v>0</v>
      </c>
    </row>
    <row r="3" spans="1:23" s="26" customFormat="1" ht="15.75" x14ac:dyDescent="0.25">
      <c r="A3" s="103">
        <v>2</v>
      </c>
      <c r="B3" s="24" t="s">
        <v>115</v>
      </c>
      <c r="C3" s="24" t="s">
        <v>9</v>
      </c>
      <c r="D3" s="92">
        <v>1</v>
      </c>
      <c r="E3" s="92">
        <f t="shared" si="0"/>
        <v>191.27</v>
      </c>
      <c r="F3" s="91"/>
      <c r="G3" s="91"/>
      <c r="H3" s="91">
        <f t="shared" si="1"/>
        <v>1</v>
      </c>
      <c r="I3" s="59"/>
      <c r="J3" s="59"/>
      <c r="K3" s="59"/>
      <c r="L3" s="59">
        <f t="shared" ref="L3:L70" si="4">I3-J3</f>
        <v>0</v>
      </c>
      <c r="M3" s="59">
        <f t="shared" ref="M3:M68" si="5">I3-K3</f>
        <v>0</v>
      </c>
      <c r="N3" s="59"/>
      <c r="O3" s="90">
        <v>1</v>
      </c>
      <c r="P3" s="95">
        <f t="shared" ref="P3:P69" si="6">L3-O3</f>
        <v>-1</v>
      </c>
      <c r="Q3" s="59">
        <f t="shared" ref="Q3:Q68" si="7">M3-O3</f>
        <v>-1</v>
      </c>
      <c r="R3" s="23">
        <v>191.27</v>
      </c>
      <c r="S3" s="29">
        <f t="shared" si="2"/>
        <v>191.27</v>
      </c>
      <c r="T3" s="98">
        <f t="shared" si="3"/>
        <v>1</v>
      </c>
      <c r="U3" s="99">
        <f t="shared" ref="U3:U66" si="8">O3-T3</f>
        <v>0</v>
      </c>
    </row>
    <row r="4" spans="1:23" s="26" customFormat="1" ht="15.75" x14ac:dyDescent="0.25">
      <c r="A4" s="103">
        <v>3</v>
      </c>
      <c r="B4" s="24" t="s">
        <v>81</v>
      </c>
      <c r="C4" s="24" t="s">
        <v>9</v>
      </c>
      <c r="D4" s="92">
        <v>3</v>
      </c>
      <c r="E4" s="92">
        <f t="shared" si="0"/>
        <v>661.43999999999994</v>
      </c>
      <c r="F4" s="91"/>
      <c r="G4" s="91"/>
      <c r="H4" s="91">
        <f t="shared" si="1"/>
        <v>3</v>
      </c>
      <c r="I4" s="59"/>
      <c r="J4" s="96"/>
      <c r="K4" s="96"/>
      <c r="L4" s="59">
        <f t="shared" si="4"/>
        <v>0</v>
      </c>
      <c r="M4" s="59">
        <f t="shared" si="5"/>
        <v>0</v>
      </c>
      <c r="N4" s="59"/>
      <c r="O4" s="90">
        <v>3</v>
      </c>
      <c r="P4" s="95">
        <f t="shared" si="6"/>
        <v>-3</v>
      </c>
      <c r="Q4" s="59">
        <f t="shared" si="7"/>
        <v>-3</v>
      </c>
      <c r="R4" s="23">
        <v>220.48</v>
      </c>
      <c r="S4" s="29">
        <f t="shared" si="2"/>
        <v>661.43999999999994</v>
      </c>
      <c r="T4" s="98">
        <f t="shared" si="3"/>
        <v>3</v>
      </c>
      <c r="U4" s="99">
        <f t="shared" si="8"/>
        <v>0</v>
      </c>
    </row>
    <row r="5" spans="1:23" s="26" customFormat="1" ht="15.75" x14ac:dyDescent="0.25">
      <c r="A5" s="103">
        <v>4</v>
      </c>
      <c r="B5" s="21" t="s">
        <v>191</v>
      </c>
      <c r="C5" s="24" t="s">
        <v>9</v>
      </c>
      <c r="D5" s="92">
        <v>13</v>
      </c>
      <c r="E5" s="92">
        <f t="shared" si="0"/>
        <v>247.91</v>
      </c>
      <c r="F5" s="91">
        <f>1+7</f>
        <v>8</v>
      </c>
      <c r="G5" s="91">
        <f>7+1</f>
        <v>8</v>
      </c>
      <c r="H5" s="91">
        <f t="shared" si="1"/>
        <v>21</v>
      </c>
      <c r="I5" s="59">
        <f>1+1+4+1+1+1+1+1+2+1+2</f>
        <v>16</v>
      </c>
      <c r="J5" s="59">
        <f>2+1+2+1+1+1+1+1+4+1+1</f>
        <v>16</v>
      </c>
      <c r="K5" s="59">
        <v>16</v>
      </c>
      <c r="L5" s="59">
        <f t="shared" si="4"/>
        <v>0</v>
      </c>
      <c r="M5" s="59">
        <f t="shared" si="5"/>
        <v>0</v>
      </c>
      <c r="N5" s="59"/>
      <c r="O5" s="90">
        <v>5</v>
      </c>
      <c r="P5" s="95">
        <f t="shared" si="6"/>
        <v>-5</v>
      </c>
      <c r="Q5" s="59">
        <f t="shared" si="7"/>
        <v>-5</v>
      </c>
      <c r="R5" s="23">
        <v>19.07</v>
      </c>
      <c r="S5" s="29">
        <f t="shared" si="2"/>
        <v>95.35</v>
      </c>
      <c r="T5" s="98">
        <f t="shared" si="3"/>
        <v>5</v>
      </c>
      <c r="U5" s="99">
        <f t="shared" si="8"/>
        <v>0</v>
      </c>
    </row>
    <row r="6" spans="1:23" s="26" customFormat="1" ht="15.75" x14ac:dyDescent="0.25">
      <c r="A6" s="103">
        <v>5</v>
      </c>
      <c r="B6" s="21" t="s">
        <v>191</v>
      </c>
      <c r="C6" s="24"/>
      <c r="D6" s="65"/>
      <c r="E6" s="65">
        <f t="shared" si="0"/>
        <v>0</v>
      </c>
      <c r="F6" s="91">
        <v>1</v>
      </c>
      <c r="G6" s="91">
        <v>1</v>
      </c>
      <c r="H6" s="91">
        <f t="shared" si="1"/>
        <v>1</v>
      </c>
      <c r="I6" s="59"/>
      <c r="J6" s="59"/>
      <c r="K6" s="59"/>
      <c r="L6" s="59">
        <f>I6-J6</f>
        <v>0</v>
      </c>
      <c r="M6" s="59">
        <f t="shared" si="5"/>
        <v>0</v>
      </c>
      <c r="N6" s="59"/>
      <c r="O6" s="90">
        <v>1</v>
      </c>
      <c r="P6" s="95">
        <f>L6-O6</f>
        <v>-1</v>
      </c>
      <c r="Q6" s="59">
        <f t="shared" si="7"/>
        <v>-1</v>
      </c>
      <c r="R6" s="23">
        <v>19.03</v>
      </c>
      <c r="S6" s="29">
        <f t="shared" si="2"/>
        <v>19.03</v>
      </c>
      <c r="T6" s="98">
        <f t="shared" si="3"/>
        <v>1</v>
      </c>
      <c r="U6" s="99">
        <f t="shared" si="8"/>
        <v>0</v>
      </c>
      <c r="W6" s="105" t="s">
        <v>192</v>
      </c>
    </row>
    <row r="7" spans="1:23" s="26" customFormat="1" ht="15.75" x14ac:dyDescent="0.25">
      <c r="A7" s="103">
        <v>1</v>
      </c>
      <c r="B7" s="21">
        <v>12</v>
      </c>
      <c r="C7" s="24"/>
      <c r="D7" s="65"/>
      <c r="E7" s="65">
        <f t="shared" si="0"/>
        <v>0</v>
      </c>
      <c r="F7" s="91"/>
      <c r="G7" s="91">
        <v>1</v>
      </c>
      <c r="H7" s="91">
        <f t="shared" si="1"/>
        <v>1</v>
      </c>
      <c r="I7" s="59"/>
      <c r="J7" s="59"/>
      <c r="K7" s="59"/>
      <c r="L7" s="59"/>
      <c r="M7" s="59"/>
      <c r="N7" s="59"/>
      <c r="O7" s="90">
        <v>1</v>
      </c>
      <c r="P7" s="95"/>
      <c r="Q7" s="59"/>
      <c r="R7" s="23">
        <v>13.03</v>
      </c>
      <c r="S7" s="29">
        <f t="shared" si="2"/>
        <v>13.03</v>
      </c>
      <c r="T7" s="98">
        <f t="shared" si="3"/>
        <v>1</v>
      </c>
      <c r="U7" s="99">
        <f t="shared" si="8"/>
        <v>0</v>
      </c>
    </row>
    <row r="8" spans="1:23" s="26" customFormat="1" ht="15.75" x14ac:dyDescent="0.25">
      <c r="A8" s="103">
        <v>1</v>
      </c>
      <c r="B8" s="24" t="s">
        <v>116</v>
      </c>
      <c r="C8" s="24" t="s">
        <v>9</v>
      </c>
      <c r="D8" s="92">
        <v>15</v>
      </c>
      <c r="E8" s="92">
        <f t="shared" si="0"/>
        <v>285.89999999999998</v>
      </c>
      <c r="F8" s="91"/>
      <c r="G8" s="91">
        <f>1</f>
        <v>1</v>
      </c>
      <c r="H8" s="91">
        <f t="shared" si="1"/>
        <v>16</v>
      </c>
      <c r="I8" s="59">
        <f>1+2+1+4+1+2</f>
        <v>11</v>
      </c>
      <c r="J8" s="59">
        <f>4+3+1+2+1</f>
        <v>11</v>
      </c>
      <c r="K8" s="59">
        <v>11</v>
      </c>
      <c r="L8" s="59">
        <f>I8-J8</f>
        <v>0</v>
      </c>
      <c r="M8" s="59">
        <f t="shared" si="5"/>
        <v>0</v>
      </c>
      <c r="N8" s="59"/>
      <c r="O8" s="90">
        <v>5</v>
      </c>
      <c r="P8" s="95">
        <f>L8-O8</f>
        <v>-5</v>
      </c>
      <c r="Q8" s="59">
        <f t="shared" si="7"/>
        <v>-5</v>
      </c>
      <c r="R8" s="23">
        <v>19.059999999999999</v>
      </c>
      <c r="S8" s="29">
        <f t="shared" si="2"/>
        <v>95.3</v>
      </c>
      <c r="T8" s="98">
        <f t="shared" si="3"/>
        <v>5</v>
      </c>
      <c r="U8" s="99">
        <f t="shared" si="8"/>
        <v>0</v>
      </c>
    </row>
    <row r="9" spans="1:23" s="26" customFormat="1" ht="15.75" x14ac:dyDescent="0.25">
      <c r="A9" s="103">
        <v>1</v>
      </c>
      <c r="B9" s="24" t="s">
        <v>116</v>
      </c>
      <c r="C9" s="24"/>
      <c r="D9" s="65"/>
      <c r="E9" s="65">
        <f t="shared" si="0"/>
        <v>0</v>
      </c>
      <c r="F9" s="91">
        <v>9</v>
      </c>
      <c r="G9" s="91">
        <f>9</f>
        <v>9</v>
      </c>
      <c r="H9" s="91">
        <f t="shared" si="1"/>
        <v>9</v>
      </c>
      <c r="I9" s="59"/>
      <c r="J9" s="59"/>
      <c r="K9" s="59"/>
      <c r="L9" s="59">
        <f>I9-J9</f>
        <v>0</v>
      </c>
      <c r="M9" s="59">
        <f t="shared" si="5"/>
        <v>0</v>
      </c>
      <c r="N9" s="59"/>
      <c r="O9" s="90">
        <v>9</v>
      </c>
      <c r="P9" s="95">
        <f>L9-O9</f>
        <v>-9</v>
      </c>
      <c r="Q9" s="59">
        <f t="shared" si="7"/>
        <v>-9</v>
      </c>
      <c r="R9" s="23">
        <v>19</v>
      </c>
      <c r="S9" s="29">
        <f t="shared" si="2"/>
        <v>171</v>
      </c>
      <c r="T9" s="98">
        <f t="shared" si="3"/>
        <v>9</v>
      </c>
      <c r="U9" s="99">
        <f t="shared" si="8"/>
        <v>0</v>
      </c>
    </row>
    <row r="10" spans="1:23" s="26" customFormat="1" ht="15.75" x14ac:dyDescent="0.25">
      <c r="A10" s="103">
        <v>1</v>
      </c>
      <c r="B10" s="24" t="s">
        <v>116</v>
      </c>
      <c r="C10" s="24"/>
      <c r="D10" s="65"/>
      <c r="E10" s="65">
        <f t="shared" si="0"/>
        <v>0</v>
      </c>
      <c r="F10" s="91">
        <v>1</v>
      </c>
      <c r="G10" s="91">
        <v>1</v>
      </c>
      <c r="H10" s="91">
        <f t="shared" si="1"/>
        <v>1</v>
      </c>
      <c r="I10" s="59"/>
      <c r="J10" s="59"/>
      <c r="K10" s="59"/>
      <c r="L10" s="59">
        <f>I10-J10</f>
        <v>0</v>
      </c>
      <c r="M10" s="59">
        <f t="shared" si="5"/>
        <v>0</v>
      </c>
      <c r="N10" s="59"/>
      <c r="O10" s="90">
        <v>1</v>
      </c>
      <c r="P10" s="95">
        <f>L10-O10</f>
        <v>-1</v>
      </c>
      <c r="Q10" s="59">
        <f t="shared" si="7"/>
        <v>-1</v>
      </c>
      <c r="R10" s="23">
        <v>19.649999999999999</v>
      </c>
      <c r="S10" s="29">
        <f t="shared" si="2"/>
        <v>19.649999999999999</v>
      </c>
      <c r="T10" s="98">
        <f t="shared" si="3"/>
        <v>1</v>
      </c>
      <c r="U10" s="99">
        <f t="shared" si="8"/>
        <v>0</v>
      </c>
    </row>
    <row r="11" spans="1:23" s="26" customFormat="1" ht="15.75" x14ac:dyDescent="0.25">
      <c r="A11" s="103">
        <v>1</v>
      </c>
      <c r="B11" s="24" t="s">
        <v>116</v>
      </c>
      <c r="C11" s="24" t="s">
        <v>9</v>
      </c>
      <c r="D11" s="92">
        <v>1</v>
      </c>
      <c r="E11" s="92">
        <f t="shared" si="0"/>
        <v>106.29</v>
      </c>
      <c r="F11" s="91"/>
      <c r="G11" s="91"/>
      <c r="H11" s="91">
        <f t="shared" si="1"/>
        <v>1</v>
      </c>
      <c r="I11" s="59"/>
      <c r="J11" s="59"/>
      <c r="K11" s="59"/>
      <c r="L11" s="59">
        <f>I11-J11</f>
        <v>0</v>
      </c>
      <c r="M11" s="59">
        <f t="shared" si="5"/>
        <v>0</v>
      </c>
      <c r="N11" s="59"/>
      <c r="O11" s="90">
        <v>1</v>
      </c>
      <c r="P11" s="95">
        <f>L11-O11</f>
        <v>-1</v>
      </c>
      <c r="Q11" s="59">
        <f t="shared" si="7"/>
        <v>-1</v>
      </c>
      <c r="R11" s="23">
        <v>106.29</v>
      </c>
      <c r="S11" s="29">
        <f t="shared" si="2"/>
        <v>106.29</v>
      </c>
      <c r="T11" s="98">
        <f t="shared" si="3"/>
        <v>1</v>
      </c>
      <c r="U11" s="99">
        <f t="shared" si="8"/>
        <v>0</v>
      </c>
    </row>
    <row r="12" spans="1:23" s="26" customFormat="1" ht="15.75" hidden="1" customHeight="1" x14ac:dyDescent="0.25">
      <c r="A12" s="65">
        <v>10</v>
      </c>
      <c r="B12" s="24" t="s">
        <v>117</v>
      </c>
      <c r="C12" s="24" t="s">
        <v>9</v>
      </c>
      <c r="D12" s="65"/>
      <c r="E12" s="65">
        <f t="shared" si="0"/>
        <v>0</v>
      </c>
      <c r="F12" s="91"/>
      <c r="G12" s="91"/>
      <c r="H12" s="91">
        <f t="shared" si="1"/>
        <v>0</v>
      </c>
      <c r="I12" s="59">
        <v>0</v>
      </c>
      <c r="J12" s="59">
        <f>1+1+2</f>
        <v>4</v>
      </c>
      <c r="K12" s="59">
        <v>4</v>
      </c>
      <c r="L12" s="59">
        <f t="shared" si="4"/>
        <v>-4</v>
      </c>
      <c r="M12" s="59">
        <f t="shared" si="5"/>
        <v>-4</v>
      </c>
      <c r="N12" s="59"/>
      <c r="O12" s="90">
        <v>0</v>
      </c>
      <c r="P12" s="95">
        <f t="shared" si="6"/>
        <v>-4</v>
      </c>
      <c r="Q12" s="59">
        <f t="shared" si="7"/>
        <v>-4</v>
      </c>
      <c r="R12" s="23">
        <v>221.4</v>
      </c>
      <c r="S12" s="29">
        <f t="shared" si="2"/>
        <v>0</v>
      </c>
      <c r="T12" s="98">
        <f t="shared" si="3"/>
        <v>0</v>
      </c>
      <c r="U12" s="99">
        <f t="shared" si="8"/>
        <v>0</v>
      </c>
    </row>
    <row r="13" spans="1:23" s="26" customFormat="1" ht="15.75" hidden="1" customHeight="1" x14ac:dyDescent="0.25">
      <c r="A13" s="65"/>
      <c r="B13" s="21" t="s">
        <v>193</v>
      </c>
      <c r="C13" s="24"/>
      <c r="D13" s="92">
        <v>3</v>
      </c>
      <c r="E13" s="92">
        <f t="shared" si="0"/>
        <v>668.91</v>
      </c>
      <c r="F13" s="91"/>
      <c r="G13" s="91">
        <v>1</v>
      </c>
      <c r="H13" s="91">
        <f t="shared" si="1"/>
        <v>4</v>
      </c>
      <c r="I13" s="59">
        <v>4</v>
      </c>
      <c r="J13" s="59"/>
      <c r="K13" s="59"/>
      <c r="L13" s="59"/>
      <c r="M13" s="59"/>
      <c r="N13" s="59"/>
      <c r="O13" s="90">
        <v>0</v>
      </c>
      <c r="P13" s="95"/>
      <c r="Q13" s="59"/>
      <c r="R13" s="23">
        <v>222.97</v>
      </c>
      <c r="S13" s="29">
        <f t="shared" si="2"/>
        <v>0</v>
      </c>
      <c r="T13" s="98">
        <f t="shared" si="3"/>
        <v>0</v>
      </c>
      <c r="U13" s="99">
        <f t="shared" si="8"/>
        <v>0</v>
      </c>
      <c r="W13" s="26" t="s">
        <v>194</v>
      </c>
    </row>
    <row r="14" spans="1:23" s="26" customFormat="1" ht="15.75" hidden="1" customHeight="1" x14ac:dyDescent="0.25">
      <c r="A14" s="65">
        <v>11</v>
      </c>
      <c r="B14" s="24" t="s">
        <v>118</v>
      </c>
      <c r="C14" s="24" t="s">
        <v>9</v>
      </c>
      <c r="D14" s="92">
        <v>3</v>
      </c>
      <c r="E14" s="92">
        <f t="shared" si="0"/>
        <v>664.2</v>
      </c>
      <c r="F14" s="91">
        <v>3</v>
      </c>
      <c r="G14" s="91">
        <v>3</v>
      </c>
      <c r="H14" s="91">
        <f t="shared" si="1"/>
        <v>6</v>
      </c>
      <c r="I14" s="59">
        <f>3+3</f>
        <v>6</v>
      </c>
      <c r="J14" s="59">
        <f>3+1+2</f>
        <v>6</v>
      </c>
      <c r="K14" s="59">
        <f>1+5</f>
        <v>6</v>
      </c>
      <c r="L14" s="59">
        <f t="shared" si="4"/>
        <v>0</v>
      </c>
      <c r="M14" s="59">
        <f t="shared" si="5"/>
        <v>0</v>
      </c>
      <c r="N14" s="59"/>
      <c r="O14" s="90">
        <v>0</v>
      </c>
      <c r="P14" s="95">
        <f t="shared" si="6"/>
        <v>0</v>
      </c>
      <c r="Q14" s="59">
        <f t="shared" si="7"/>
        <v>0</v>
      </c>
      <c r="R14" s="23">
        <v>221.4</v>
      </c>
      <c r="S14" s="29">
        <f t="shared" si="2"/>
        <v>0</v>
      </c>
      <c r="T14" s="98">
        <f t="shared" si="3"/>
        <v>0</v>
      </c>
      <c r="U14" s="99">
        <f t="shared" si="8"/>
        <v>0</v>
      </c>
    </row>
    <row r="15" spans="1:23" s="26" customFormat="1" ht="15.75" hidden="1" customHeight="1" x14ac:dyDescent="0.25">
      <c r="A15" s="65">
        <v>12</v>
      </c>
      <c r="B15" s="24" t="s">
        <v>119</v>
      </c>
      <c r="C15" s="24" t="s">
        <v>9</v>
      </c>
      <c r="D15" s="92">
        <v>1</v>
      </c>
      <c r="E15" s="92">
        <f t="shared" si="0"/>
        <v>1107</v>
      </c>
      <c r="F15" s="91"/>
      <c r="G15" s="91"/>
      <c r="H15" s="91">
        <f t="shared" si="1"/>
        <v>1</v>
      </c>
      <c r="I15" s="59">
        <v>1</v>
      </c>
      <c r="J15" s="59">
        <v>1</v>
      </c>
      <c r="K15" s="59">
        <v>1</v>
      </c>
      <c r="L15" s="59">
        <f t="shared" si="4"/>
        <v>0</v>
      </c>
      <c r="M15" s="59">
        <f t="shared" si="5"/>
        <v>0</v>
      </c>
      <c r="N15" s="59"/>
      <c r="O15" s="90">
        <v>0</v>
      </c>
      <c r="P15" s="95">
        <f t="shared" si="6"/>
        <v>0</v>
      </c>
      <c r="Q15" s="59">
        <f t="shared" si="7"/>
        <v>0</v>
      </c>
      <c r="R15" s="23">
        <v>1107</v>
      </c>
      <c r="S15" s="29">
        <f t="shared" si="2"/>
        <v>0</v>
      </c>
      <c r="T15" s="98">
        <f t="shared" si="3"/>
        <v>0</v>
      </c>
      <c r="U15" s="99">
        <f t="shared" si="8"/>
        <v>0</v>
      </c>
    </row>
    <row r="16" spans="1:23" s="26" customFormat="1" ht="15.75" hidden="1" x14ac:dyDescent="0.25">
      <c r="A16" s="65">
        <v>13</v>
      </c>
      <c r="B16" s="21" t="s">
        <v>195</v>
      </c>
      <c r="C16" s="24" t="s">
        <v>9</v>
      </c>
      <c r="D16" s="92">
        <v>2</v>
      </c>
      <c r="E16" s="92">
        <f t="shared" si="0"/>
        <v>672</v>
      </c>
      <c r="F16" s="91"/>
      <c r="G16" s="91"/>
      <c r="H16" s="91">
        <f t="shared" si="1"/>
        <v>2</v>
      </c>
      <c r="I16" s="59">
        <f>1+1</f>
        <v>2</v>
      </c>
      <c r="J16" s="59">
        <f>1+1</f>
        <v>2</v>
      </c>
      <c r="K16" s="59">
        <f>1+1</f>
        <v>2</v>
      </c>
      <c r="L16" s="59">
        <f t="shared" si="4"/>
        <v>0</v>
      </c>
      <c r="M16" s="59">
        <f t="shared" si="5"/>
        <v>0</v>
      </c>
      <c r="N16" s="59"/>
      <c r="O16" s="90">
        <v>0</v>
      </c>
      <c r="P16" s="95">
        <f t="shared" si="6"/>
        <v>0</v>
      </c>
      <c r="Q16" s="59">
        <f t="shared" si="7"/>
        <v>0</v>
      </c>
      <c r="R16" s="23">
        <v>336</v>
      </c>
      <c r="S16" s="29">
        <f t="shared" si="2"/>
        <v>0</v>
      </c>
      <c r="T16" s="98">
        <f t="shared" si="3"/>
        <v>0</v>
      </c>
      <c r="U16" s="99">
        <f t="shared" si="8"/>
        <v>0</v>
      </c>
    </row>
    <row r="17" spans="1:23" s="26" customFormat="1" ht="15.75" x14ac:dyDescent="0.25">
      <c r="A17" s="103">
        <v>1</v>
      </c>
      <c r="B17" s="21" t="s">
        <v>196</v>
      </c>
      <c r="C17" s="24" t="s">
        <v>9</v>
      </c>
      <c r="D17" s="92">
        <v>3</v>
      </c>
      <c r="E17" s="92">
        <f t="shared" si="0"/>
        <v>1050</v>
      </c>
      <c r="F17" s="91"/>
      <c r="G17" s="91"/>
      <c r="H17" s="91">
        <f t="shared" si="1"/>
        <v>3</v>
      </c>
      <c r="I17" s="59"/>
      <c r="J17" s="59"/>
      <c r="K17" s="59"/>
      <c r="L17" s="59">
        <f t="shared" si="4"/>
        <v>0</v>
      </c>
      <c r="M17" s="59">
        <f t="shared" si="5"/>
        <v>0</v>
      </c>
      <c r="N17" s="59"/>
      <c r="O17" s="90">
        <v>3</v>
      </c>
      <c r="P17" s="95">
        <f t="shared" si="6"/>
        <v>-3</v>
      </c>
      <c r="Q17" s="59">
        <f t="shared" si="7"/>
        <v>-3</v>
      </c>
      <c r="R17" s="23">
        <v>350</v>
      </c>
      <c r="S17" s="29">
        <f t="shared" si="2"/>
        <v>1050</v>
      </c>
      <c r="T17" s="98">
        <f t="shared" si="3"/>
        <v>3</v>
      </c>
      <c r="U17" s="99">
        <f t="shared" si="8"/>
        <v>0</v>
      </c>
    </row>
    <row r="18" spans="1:23" s="26" customFormat="1" ht="15.75" x14ac:dyDescent="0.25">
      <c r="A18" s="103">
        <v>1</v>
      </c>
      <c r="B18" s="21" t="s">
        <v>196</v>
      </c>
      <c r="C18" s="24" t="s">
        <v>9</v>
      </c>
      <c r="D18" s="92">
        <v>6</v>
      </c>
      <c r="E18" s="92">
        <f t="shared" si="0"/>
        <v>2562.7799999999997</v>
      </c>
      <c r="F18" s="91"/>
      <c r="G18" s="91"/>
      <c r="H18" s="91">
        <f t="shared" si="1"/>
        <v>6</v>
      </c>
      <c r="I18" s="59">
        <v>3</v>
      </c>
      <c r="J18" s="59"/>
      <c r="K18" s="59"/>
      <c r="L18" s="59">
        <f t="shared" si="4"/>
        <v>3</v>
      </c>
      <c r="M18" s="59">
        <f t="shared" si="5"/>
        <v>3</v>
      </c>
      <c r="N18" s="59"/>
      <c r="O18" s="90">
        <v>3</v>
      </c>
      <c r="P18" s="95">
        <f t="shared" si="6"/>
        <v>0</v>
      </c>
      <c r="Q18" s="59">
        <f t="shared" si="7"/>
        <v>0</v>
      </c>
      <c r="R18" s="23">
        <v>427.13</v>
      </c>
      <c r="S18" s="29">
        <f t="shared" si="2"/>
        <v>1281.3899999999999</v>
      </c>
      <c r="T18" s="98">
        <f t="shared" si="3"/>
        <v>3</v>
      </c>
      <c r="U18" s="99">
        <f t="shared" si="8"/>
        <v>0</v>
      </c>
    </row>
    <row r="19" spans="1:23" s="26" customFormat="1" ht="15.75" x14ac:dyDescent="0.25">
      <c r="A19" s="103">
        <v>1</v>
      </c>
      <c r="B19" s="24" t="s">
        <v>122</v>
      </c>
      <c r="C19" s="24" t="s">
        <v>9</v>
      </c>
      <c r="D19" s="92">
        <v>2</v>
      </c>
      <c r="E19" s="92">
        <f t="shared" si="0"/>
        <v>54.8</v>
      </c>
      <c r="F19" s="91"/>
      <c r="G19" s="91"/>
      <c r="H19" s="91">
        <f t="shared" si="1"/>
        <v>2</v>
      </c>
      <c r="I19" s="59">
        <f>1</f>
        <v>1</v>
      </c>
      <c r="J19" s="59">
        <f>1</f>
        <v>1</v>
      </c>
      <c r="K19" s="59">
        <v>1</v>
      </c>
      <c r="L19" s="59">
        <f t="shared" si="4"/>
        <v>0</v>
      </c>
      <c r="M19" s="59">
        <f t="shared" si="5"/>
        <v>0</v>
      </c>
      <c r="N19" s="59"/>
      <c r="O19" s="90">
        <v>1</v>
      </c>
      <c r="P19" s="95">
        <f t="shared" si="6"/>
        <v>-1</v>
      </c>
      <c r="Q19" s="59">
        <f t="shared" si="7"/>
        <v>-1</v>
      </c>
      <c r="R19" s="23">
        <v>27.4</v>
      </c>
      <c r="S19" s="29">
        <f t="shared" si="2"/>
        <v>27.4</v>
      </c>
      <c r="T19" s="98">
        <f t="shared" si="3"/>
        <v>1</v>
      </c>
      <c r="U19" s="99">
        <f t="shared" si="8"/>
        <v>0</v>
      </c>
    </row>
    <row r="20" spans="1:23" s="26" customFormat="1" ht="15.75" x14ac:dyDescent="0.25">
      <c r="A20" s="103">
        <v>1</v>
      </c>
      <c r="B20" s="24" t="s">
        <v>122</v>
      </c>
      <c r="C20" s="24" t="s">
        <v>9</v>
      </c>
      <c r="D20" s="92">
        <v>20</v>
      </c>
      <c r="E20" s="92">
        <f t="shared" si="0"/>
        <v>615</v>
      </c>
      <c r="F20" s="91"/>
      <c r="G20" s="91"/>
      <c r="H20" s="91">
        <f t="shared" si="1"/>
        <v>20</v>
      </c>
      <c r="I20" s="59">
        <f>1+1+1</f>
        <v>3</v>
      </c>
      <c r="J20" s="59">
        <f>1+1+1</f>
        <v>3</v>
      </c>
      <c r="K20" s="59">
        <v>3</v>
      </c>
      <c r="L20" s="59">
        <f t="shared" si="4"/>
        <v>0</v>
      </c>
      <c r="M20" s="59">
        <f t="shared" si="5"/>
        <v>0</v>
      </c>
      <c r="N20" s="59"/>
      <c r="O20" s="90">
        <v>17</v>
      </c>
      <c r="P20" s="95">
        <f t="shared" si="6"/>
        <v>-17</v>
      </c>
      <c r="Q20" s="59">
        <f t="shared" si="7"/>
        <v>-17</v>
      </c>
      <c r="R20" s="23">
        <v>30.75</v>
      </c>
      <c r="S20" s="29">
        <f t="shared" si="2"/>
        <v>522.75</v>
      </c>
      <c r="T20" s="98">
        <f t="shared" si="3"/>
        <v>17</v>
      </c>
      <c r="U20" s="99">
        <f t="shared" si="8"/>
        <v>0</v>
      </c>
    </row>
    <row r="21" spans="1:23" s="26" customFormat="1" ht="15.75" hidden="1" x14ac:dyDescent="0.25">
      <c r="A21" s="65">
        <v>18</v>
      </c>
      <c r="B21" s="21" t="s">
        <v>164</v>
      </c>
      <c r="C21" s="24" t="s">
        <v>9</v>
      </c>
      <c r="D21" s="92">
        <v>6</v>
      </c>
      <c r="E21" s="92">
        <f t="shared" si="0"/>
        <v>1933.56</v>
      </c>
      <c r="F21" s="91"/>
      <c r="G21" s="91"/>
      <c r="H21" s="91">
        <f t="shared" si="1"/>
        <v>6</v>
      </c>
      <c r="I21" s="93">
        <f>1+1+1+1+2</f>
        <v>6</v>
      </c>
      <c r="J21" s="59">
        <f>3+1+1+1</f>
        <v>6</v>
      </c>
      <c r="K21" s="59">
        <f>1+1+1+1+1+1</f>
        <v>6</v>
      </c>
      <c r="L21" s="59">
        <f t="shared" si="4"/>
        <v>0</v>
      </c>
      <c r="M21" s="59">
        <f t="shared" si="5"/>
        <v>0</v>
      </c>
      <c r="N21" s="59">
        <f>1+1+1+1+1+1</f>
        <v>6</v>
      </c>
      <c r="O21" s="90">
        <v>0</v>
      </c>
      <c r="P21" s="95">
        <f t="shared" si="6"/>
        <v>0</v>
      </c>
      <c r="Q21" s="59">
        <f t="shared" si="7"/>
        <v>0</v>
      </c>
      <c r="R21" s="23">
        <v>322.26</v>
      </c>
      <c r="S21" s="29">
        <f t="shared" si="2"/>
        <v>0</v>
      </c>
      <c r="T21" s="98">
        <f t="shared" si="3"/>
        <v>0</v>
      </c>
      <c r="U21" s="99">
        <f t="shared" si="8"/>
        <v>0</v>
      </c>
      <c r="V21" s="26">
        <f>H21-N21</f>
        <v>0</v>
      </c>
      <c r="W21" s="26">
        <f>O21-V21</f>
        <v>0</v>
      </c>
    </row>
    <row r="22" spans="1:23" s="26" customFormat="1" ht="15.75" hidden="1" x14ac:dyDescent="0.25">
      <c r="A22" s="65">
        <v>19</v>
      </c>
      <c r="B22" s="24" t="s">
        <v>124</v>
      </c>
      <c r="C22" s="24" t="s">
        <v>9</v>
      </c>
      <c r="D22" s="92">
        <v>3</v>
      </c>
      <c r="E22" s="92">
        <f t="shared" si="0"/>
        <v>666.06000000000006</v>
      </c>
      <c r="F22" s="91"/>
      <c r="G22" s="91"/>
      <c r="H22" s="91">
        <f t="shared" si="1"/>
        <v>3</v>
      </c>
      <c r="I22" s="93">
        <v>3</v>
      </c>
      <c r="J22" s="59">
        <v>3</v>
      </c>
      <c r="K22" s="59">
        <f>1+1+1</f>
        <v>3</v>
      </c>
      <c r="L22" s="59">
        <f t="shared" si="4"/>
        <v>0</v>
      </c>
      <c r="M22" s="59">
        <f t="shared" si="5"/>
        <v>0</v>
      </c>
      <c r="N22" s="59">
        <v>3</v>
      </c>
      <c r="O22" s="90">
        <v>0</v>
      </c>
      <c r="P22" s="95">
        <f t="shared" si="6"/>
        <v>0</v>
      </c>
      <c r="Q22" s="59">
        <f t="shared" si="7"/>
        <v>0</v>
      </c>
      <c r="R22" s="23">
        <v>222.02</v>
      </c>
      <c r="S22" s="29">
        <f t="shared" si="2"/>
        <v>0</v>
      </c>
      <c r="T22" s="98">
        <f t="shared" si="3"/>
        <v>0</v>
      </c>
      <c r="U22" s="99">
        <f t="shared" si="8"/>
        <v>0</v>
      </c>
      <c r="V22" s="26">
        <f>H22-N22</f>
        <v>0</v>
      </c>
      <c r="W22" s="26">
        <f>O22-V22</f>
        <v>0</v>
      </c>
    </row>
    <row r="23" spans="1:23" s="26" customFormat="1" ht="15.75" x14ac:dyDescent="0.25">
      <c r="A23" s="103">
        <v>1</v>
      </c>
      <c r="B23" s="24" t="s">
        <v>125</v>
      </c>
      <c r="C23" s="24" t="s">
        <v>9</v>
      </c>
      <c r="D23" s="92">
        <v>1</v>
      </c>
      <c r="E23" s="92">
        <f t="shared" si="0"/>
        <v>47</v>
      </c>
      <c r="F23" s="91"/>
      <c r="G23" s="91"/>
      <c r="H23" s="91">
        <f t="shared" si="1"/>
        <v>1</v>
      </c>
      <c r="I23" s="59"/>
      <c r="J23" s="59"/>
      <c r="K23" s="59"/>
      <c r="L23" s="59">
        <f t="shared" si="4"/>
        <v>0</v>
      </c>
      <c r="M23" s="59">
        <f t="shared" si="5"/>
        <v>0</v>
      </c>
      <c r="N23" s="59"/>
      <c r="O23" s="90">
        <v>1</v>
      </c>
      <c r="P23" s="95">
        <f t="shared" si="6"/>
        <v>-1</v>
      </c>
      <c r="Q23" s="59">
        <f t="shared" si="7"/>
        <v>-1</v>
      </c>
      <c r="R23" s="23">
        <v>47</v>
      </c>
      <c r="S23" s="29">
        <f t="shared" si="2"/>
        <v>47</v>
      </c>
      <c r="T23" s="98">
        <f t="shared" si="3"/>
        <v>1</v>
      </c>
      <c r="U23" s="99">
        <f t="shared" si="8"/>
        <v>0</v>
      </c>
    </row>
    <row r="24" spans="1:23" s="26" customFormat="1" ht="15.75" hidden="1" x14ac:dyDescent="0.25">
      <c r="A24" s="65">
        <v>21</v>
      </c>
      <c r="B24" s="24" t="s">
        <v>126</v>
      </c>
      <c r="C24" s="24" t="s">
        <v>9</v>
      </c>
      <c r="D24" s="92">
        <v>1</v>
      </c>
      <c r="E24" s="92">
        <f t="shared" si="0"/>
        <v>47.97</v>
      </c>
      <c r="F24" s="91">
        <f>1+1</f>
        <v>2</v>
      </c>
      <c r="G24" s="91">
        <f>1+1</f>
        <v>2</v>
      </c>
      <c r="H24" s="91">
        <f t="shared" si="1"/>
        <v>3</v>
      </c>
      <c r="I24" s="59">
        <f>1+1+1</f>
        <v>3</v>
      </c>
      <c r="J24" s="59">
        <f>1+1+1</f>
        <v>3</v>
      </c>
      <c r="K24" s="59">
        <f>1+1+1</f>
        <v>3</v>
      </c>
      <c r="L24" s="59">
        <f t="shared" si="4"/>
        <v>0</v>
      </c>
      <c r="M24" s="59">
        <f t="shared" si="5"/>
        <v>0</v>
      </c>
      <c r="N24" s="59"/>
      <c r="O24" s="90">
        <v>0</v>
      </c>
      <c r="P24" s="95">
        <f t="shared" si="6"/>
        <v>0</v>
      </c>
      <c r="Q24" s="59">
        <f t="shared" si="7"/>
        <v>0</v>
      </c>
      <c r="R24" s="23">
        <v>47.97</v>
      </c>
      <c r="S24" s="29">
        <f t="shared" si="2"/>
        <v>0</v>
      </c>
      <c r="T24" s="98">
        <f t="shared" si="3"/>
        <v>0</v>
      </c>
      <c r="U24" s="99">
        <f t="shared" si="8"/>
        <v>0</v>
      </c>
    </row>
    <row r="25" spans="1:23" s="26" customFormat="1" ht="15.75" hidden="1" x14ac:dyDescent="0.25">
      <c r="A25" s="103">
        <v>1</v>
      </c>
      <c r="B25" s="24" t="s">
        <v>126</v>
      </c>
      <c r="C25" s="24"/>
      <c r="D25" s="65"/>
      <c r="E25" s="65">
        <f t="shared" si="0"/>
        <v>0</v>
      </c>
      <c r="F25" s="91">
        <v>1</v>
      </c>
      <c r="G25" s="91">
        <v>1</v>
      </c>
      <c r="H25" s="91">
        <f t="shared" si="1"/>
        <v>1</v>
      </c>
      <c r="I25" s="59">
        <v>1</v>
      </c>
      <c r="J25" s="59"/>
      <c r="K25" s="59"/>
      <c r="L25" s="59">
        <f t="shared" si="4"/>
        <v>1</v>
      </c>
      <c r="M25" s="59">
        <f t="shared" si="5"/>
        <v>1</v>
      </c>
      <c r="N25" s="59"/>
      <c r="O25" s="90">
        <v>0</v>
      </c>
      <c r="P25" s="95">
        <f t="shared" si="6"/>
        <v>1</v>
      </c>
      <c r="Q25" s="59">
        <f t="shared" si="7"/>
        <v>1</v>
      </c>
      <c r="R25" s="23">
        <v>90</v>
      </c>
      <c r="S25" s="29">
        <f t="shared" si="2"/>
        <v>0</v>
      </c>
      <c r="T25" s="98">
        <f t="shared" si="3"/>
        <v>0</v>
      </c>
      <c r="U25" s="99">
        <f t="shared" si="8"/>
        <v>0</v>
      </c>
    </row>
    <row r="26" spans="1:23" s="26" customFormat="1" ht="15.75" x14ac:dyDescent="0.25">
      <c r="A26" s="103">
        <v>1</v>
      </c>
      <c r="B26" s="24" t="s">
        <v>52</v>
      </c>
      <c r="C26" s="24" t="s">
        <v>9</v>
      </c>
      <c r="D26" s="92">
        <v>6</v>
      </c>
      <c r="E26" s="92">
        <f t="shared" si="0"/>
        <v>287.82</v>
      </c>
      <c r="F26" s="91">
        <v>3</v>
      </c>
      <c r="G26" s="91">
        <v>3</v>
      </c>
      <c r="H26" s="91">
        <f t="shared" si="1"/>
        <v>9</v>
      </c>
      <c r="I26" s="59">
        <f>3</f>
        <v>3</v>
      </c>
      <c r="J26" s="59">
        <v>3</v>
      </c>
      <c r="K26" s="59">
        <f>3</f>
        <v>3</v>
      </c>
      <c r="L26" s="59">
        <f t="shared" si="4"/>
        <v>0</v>
      </c>
      <c r="M26" s="59">
        <f t="shared" si="5"/>
        <v>0</v>
      </c>
      <c r="N26" s="59"/>
      <c r="O26" s="90">
        <v>6</v>
      </c>
      <c r="P26" s="95">
        <f t="shared" si="6"/>
        <v>-6</v>
      </c>
      <c r="Q26" s="59">
        <f t="shared" si="7"/>
        <v>-6</v>
      </c>
      <c r="R26" s="23">
        <v>47.97</v>
      </c>
      <c r="S26" s="29">
        <f t="shared" si="2"/>
        <v>287.82</v>
      </c>
      <c r="T26" s="98">
        <f t="shared" si="3"/>
        <v>6</v>
      </c>
      <c r="U26" s="99">
        <f t="shared" si="8"/>
        <v>0</v>
      </c>
    </row>
    <row r="27" spans="1:23" s="26" customFormat="1" ht="15.75" x14ac:dyDescent="0.25">
      <c r="A27" s="103">
        <v>1</v>
      </c>
      <c r="B27" s="24" t="s">
        <v>127</v>
      </c>
      <c r="C27" s="24" t="s">
        <v>9</v>
      </c>
      <c r="D27" s="92">
        <v>5</v>
      </c>
      <c r="E27" s="92">
        <f t="shared" si="0"/>
        <v>210</v>
      </c>
      <c r="F27" s="91"/>
      <c r="G27" s="91"/>
      <c r="H27" s="91">
        <f t="shared" si="1"/>
        <v>5</v>
      </c>
      <c r="I27" s="59">
        <f>1</f>
        <v>1</v>
      </c>
      <c r="J27" s="59">
        <f>1</f>
        <v>1</v>
      </c>
      <c r="K27" s="59">
        <f>1</f>
        <v>1</v>
      </c>
      <c r="L27" s="59">
        <f t="shared" si="4"/>
        <v>0</v>
      </c>
      <c r="M27" s="59">
        <f t="shared" si="5"/>
        <v>0</v>
      </c>
      <c r="N27" s="59"/>
      <c r="O27" s="90">
        <v>4</v>
      </c>
      <c r="P27" s="95">
        <f t="shared" si="6"/>
        <v>-4</v>
      </c>
      <c r="Q27" s="59">
        <f t="shared" si="7"/>
        <v>-4</v>
      </c>
      <c r="R27" s="23">
        <v>42</v>
      </c>
      <c r="S27" s="29">
        <f t="shared" si="2"/>
        <v>168</v>
      </c>
      <c r="T27" s="98">
        <f t="shared" si="3"/>
        <v>4</v>
      </c>
      <c r="U27" s="99">
        <f t="shared" si="8"/>
        <v>0</v>
      </c>
    </row>
    <row r="28" spans="1:23" s="26" customFormat="1" ht="15.75" x14ac:dyDescent="0.25">
      <c r="A28" s="103">
        <v>1</v>
      </c>
      <c r="B28" s="24">
        <v>56</v>
      </c>
      <c r="C28" s="24" t="s">
        <v>9</v>
      </c>
      <c r="D28" s="92">
        <v>1</v>
      </c>
      <c r="E28" s="92">
        <f t="shared" si="0"/>
        <v>27.01</v>
      </c>
      <c r="F28" s="91"/>
      <c r="G28" s="91"/>
      <c r="H28" s="91">
        <f t="shared" si="1"/>
        <v>1</v>
      </c>
      <c r="I28" s="59"/>
      <c r="J28" s="59"/>
      <c r="K28" s="59"/>
      <c r="L28" s="59">
        <f t="shared" si="4"/>
        <v>0</v>
      </c>
      <c r="M28" s="59">
        <f t="shared" si="5"/>
        <v>0</v>
      </c>
      <c r="N28" s="59"/>
      <c r="O28" s="90">
        <v>1</v>
      </c>
      <c r="P28" s="95">
        <f t="shared" si="6"/>
        <v>-1</v>
      </c>
      <c r="Q28" s="59">
        <f t="shared" si="7"/>
        <v>-1</v>
      </c>
      <c r="R28" s="23">
        <v>27.01</v>
      </c>
      <c r="S28" s="29">
        <f t="shared" si="2"/>
        <v>27.01</v>
      </c>
      <c r="T28" s="98">
        <f t="shared" si="3"/>
        <v>1</v>
      </c>
      <c r="U28" s="99">
        <f t="shared" si="8"/>
        <v>0</v>
      </c>
    </row>
    <row r="29" spans="1:23" s="26" customFormat="1" ht="15.75" x14ac:dyDescent="0.25">
      <c r="A29" s="103">
        <v>1</v>
      </c>
      <c r="B29" s="24">
        <v>57</v>
      </c>
      <c r="C29" s="24" t="s">
        <v>9</v>
      </c>
      <c r="D29" s="92">
        <v>1</v>
      </c>
      <c r="E29" s="92">
        <f t="shared" si="0"/>
        <v>52.01</v>
      </c>
      <c r="F29" s="91"/>
      <c r="G29" s="91"/>
      <c r="H29" s="91">
        <f t="shared" si="1"/>
        <v>1</v>
      </c>
      <c r="I29" s="59"/>
      <c r="J29" s="59"/>
      <c r="K29" s="59"/>
      <c r="L29" s="59">
        <f t="shared" si="4"/>
        <v>0</v>
      </c>
      <c r="M29" s="59">
        <f t="shared" si="5"/>
        <v>0</v>
      </c>
      <c r="N29" s="59"/>
      <c r="O29" s="90">
        <v>1</v>
      </c>
      <c r="P29" s="95">
        <f t="shared" si="6"/>
        <v>-1</v>
      </c>
      <c r="Q29" s="59">
        <f t="shared" si="7"/>
        <v>-1</v>
      </c>
      <c r="R29" s="23">
        <v>52.01</v>
      </c>
      <c r="S29" s="29">
        <f t="shared" si="2"/>
        <v>52.01</v>
      </c>
      <c r="T29" s="98">
        <f t="shared" si="3"/>
        <v>1</v>
      </c>
      <c r="U29" s="99">
        <f t="shared" si="8"/>
        <v>0</v>
      </c>
    </row>
    <row r="30" spans="1:23" s="26" customFormat="1" ht="15.75" x14ac:dyDescent="0.25">
      <c r="A30" s="103">
        <v>1</v>
      </c>
      <c r="B30" s="24" t="s">
        <v>54</v>
      </c>
      <c r="C30" s="24" t="s">
        <v>9</v>
      </c>
      <c r="D30" s="92">
        <v>4</v>
      </c>
      <c r="E30" s="92">
        <f t="shared" si="0"/>
        <v>300.04000000000002</v>
      </c>
      <c r="F30" s="91"/>
      <c r="G30" s="91"/>
      <c r="H30" s="91">
        <f t="shared" si="1"/>
        <v>4</v>
      </c>
      <c r="I30" s="59"/>
      <c r="J30" s="59"/>
      <c r="K30" s="59"/>
      <c r="L30" s="59">
        <f t="shared" si="4"/>
        <v>0</v>
      </c>
      <c r="M30" s="59">
        <f t="shared" si="5"/>
        <v>0</v>
      </c>
      <c r="N30" s="59"/>
      <c r="O30" s="90">
        <v>4</v>
      </c>
      <c r="P30" s="95">
        <f t="shared" si="6"/>
        <v>-4</v>
      </c>
      <c r="Q30" s="59">
        <f t="shared" si="7"/>
        <v>-4</v>
      </c>
      <c r="R30" s="23">
        <v>75.010000000000005</v>
      </c>
      <c r="S30" s="29">
        <f t="shared" si="2"/>
        <v>300.04000000000002</v>
      </c>
      <c r="T30" s="98">
        <f t="shared" si="3"/>
        <v>4</v>
      </c>
      <c r="U30" s="99">
        <f t="shared" si="8"/>
        <v>0</v>
      </c>
    </row>
    <row r="31" spans="1:23" s="26" customFormat="1" ht="15.75" x14ac:dyDescent="0.25">
      <c r="A31" s="103">
        <v>1</v>
      </c>
      <c r="B31" s="21" t="s">
        <v>197</v>
      </c>
      <c r="C31" s="24" t="s">
        <v>9</v>
      </c>
      <c r="D31" s="92">
        <v>5</v>
      </c>
      <c r="E31" s="92">
        <f t="shared" si="0"/>
        <v>163</v>
      </c>
      <c r="F31" s="91"/>
      <c r="G31" s="91"/>
      <c r="H31" s="91">
        <f t="shared" si="1"/>
        <v>5</v>
      </c>
      <c r="I31" s="59">
        <f>1+1+1</f>
        <v>3</v>
      </c>
      <c r="J31" s="59">
        <f>1+1+1</f>
        <v>3</v>
      </c>
      <c r="K31" s="59">
        <f>1+1+1</f>
        <v>3</v>
      </c>
      <c r="L31" s="59">
        <f t="shared" si="4"/>
        <v>0</v>
      </c>
      <c r="M31" s="59">
        <f t="shared" si="5"/>
        <v>0</v>
      </c>
      <c r="N31" s="59"/>
      <c r="O31" s="90">
        <v>2</v>
      </c>
      <c r="P31" s="95">
        <f t="shared" si="6"/>
        <v>-2</v>
      </c>
      <c r="Q31" s="59">
        <f t="shared" si="7"/>
        <v>-2</v>
      </c>
      <c r="R31" s="23">
        <v>32.6</v>
      </c>
      <c r="S31" s="29">
        <f t="shared" si="2"/>
        <v>65.2</v>
      </c>
      <c r="T31" s="98">
        <f t="shared" si="3"/>
        <v>2</v>
      </c>
      <c r="U31" s="99">
        <f t="shared" si="8"/>
        <v>0</v>
      </c>
    </row>
    <row r="32" spans="1:23" s="26" customFormat="1" ht="15.75" x14ac:dyDescent="0.25">
      <c r="A32" s="103">
        <v>1</v>
      </c>
      <c r="B32" s="21" t="s">
        <v>198</v>
      </c>
      <c r="C32" s="24"/>
      <c r="D32" s="65"/>
      <c r="E32" s="65">
        <f t="shared" si="0"/>
        <v>0</v>
      </c>
      <c r="F32" s="91"/>
      <c r="G32" s="91">
        <v>1</v>
      </c>
      <c r="H32" s="91">
        <f t="shared" si="1"/>
        <v>1</v>
      </c>
      <c r="I32" s="59"/>
      <c r="J32" s="59"/>
      <c r="K32" s="59"/>
      <c r="L32" s="59">
        <f t="shared" si="4"/>
        <v>0</v>
      </c>
      <c r="M32" s="59">
        <f t="shared" si="5"/>
        <v>0</v>
      </c>
      <c r="N32" s="59"/>
      <c r="O32" s="90">
        <v>1</v>
      </c>
      <c r="P32" s="95">
        <f t="shared" si="6"/>
        <v>-1</v>
      </c>
      <c r="Q32" s="59">
        <f t="shared" si="7"/>
        <v>-1</v>
      </c>
      <c r="R32" s="23">
        <v>40.46</v>
      </c>
      <c r="S32" s="29">
        <f t="shared" si="2"/>
        <v>40.46</v>
      </c>
      <c r="T32" s="98">
        <f t="shared" si="3"/>
        <v>1</v>
      </c>
      <c r="U32" s="99">
        <f t="shared" si="8"/>
        <v>0</v>
      </c>
    </row>
    <row r="33" spans="1:23" s="26" customFormat="1" ht="15.75" x14ac:dyDescent="0.25">
      <c r="A33" s="103">
        <v>1</v>
      </c>
      <c r="B33" s="21" t="s">
        <v>198</v>
      </c>
      <c r="C33" s="24"/>
      <c r="D33" s="65"/>
      <c r="E33" s="65">
        <f t="shared" si="0"/>
        <v>0</v>
      </c>
      <c r="F33" s="91"/>
      <c r="G33" s="91">
        <v>1</v>
      </c>
      <c r="H33" s="91">
        <f t="shared" si="1"/>
        <v>1</v>
      </c>
      <c r="I33" s="59"/>
      <c r="J33" s="59"/>
      <c r="K33" s="59"/>
      <c r="L33" s="59">
        <f t="shared" si="4"/>
        <v>0</v>
      </c>
      <c r="M33" s="59">
        <f t="shared" si="5"/>
        <v>0</v>
      </c>
      <c r="N33" s="59"/>
      <c r="O33" s="90">
        <v>1</v>
      </c>
      <c r="P33" s="95">
        <f t="shared" si="6"/>
        <v>-1</v>
      </c>
      <c r="Q33" s="59">
        <f t="shared" si="7"/>
        <v>-1</v>
      </c>
      <c r="R33" s="23">
        <v>40.450000000000003</v>
      </c>
      <c r="S33" s="29">
        <f t="shared" si="2"/>
        <v>40.450000000000003</v>
      </c>
      <c r="T33" s="98">
        <f t="shared" si="3"/>
        <v>1</v>
      </c>
      <c r="U33" s="99">
        <f t="shared" si="8"/>
        <v>0</v>
      </c>
    </row>
    <row r="34" spans="1:23" s="26" customFormat="1" ht="15.75" hidden="1" x14ac:dyDescent="0.25">
      <c r="A34" s="65">
        <v>31</v>
      </c>
      <c r="B34" s="24" t="s">
        <v>19</v>
      </c>
      <c r="C34" s="24"/>
      <c r="D34" s="65"/>
      <c r="E34" s="65">
        <f t="shared" ref="E34:E65" si="9">D34*R34</f>
        <v>0</v>
      </c>
      <c r="F34" s="91"/>
      <c r="G34" s="91">
        <v>2</v>
      </c>
      <c r="H34" s="91">
        <f t="shared" ref="H34:H65" si="10">D34+G34</f>
        <v>2</v>
      </c>
      <c r="I34" s="59">
        <v>2</v>
      </c>
      <c r="J34" s="59"/>
      <c r="K34" s="59"/>
      <c r="L34" s="59">
        <f t="shared" si="4"/>
        <v>2</v>
      </c>
      <c r="M34" s="59">
        <f t="shared" si="5"/>
        <v>2</v>
      </c>
      <c r="N34" s="59"/>
      <c r="O34" s="90">
        <v>0</v>
      </c>
      <c r="P34" s="95">
        <f t="shared" si="6"/>
        <v>2</v>
      </c>
      <c r="Q34" s="59">
        <f t="shared" si="7"/>
        <v>2</v>
      </c>
      <c r="R34" s="23">
        <v>36.26</v>
      </c>
      <c r="S34" s="29">
        <f t="shared" si="2"/>
        <v>0</v>
      </c>
      <c r="T34" s="98">
        <f t="shared" ref="T34:T65" si="11">H34-I34</f>
        <v>0</v>
      </c>
      <c r="U34" s="99">
        <f t="shared" si="8"/>
        <v>0</v>
      </c>
      <c r="W34" s="26" t="s">
        <v>199</v>
      </c>
    </row>
    <row r="35" spans="1:23" s="26" customFormat="1" ht="15.75" x14ac:dyDescent="0.25">
      <c r="A35" s="103">
        <v>1</v>
      </c>
      <c r="B35" s="24" t="s">
        <v>49</v>
      </c>
      <c r="C35" s="24" t="s">
        <v>9</v>
      </c>
      <c r="D35" s="92">
        <v>1</v>
      </c>
      <c r="E35" s="92">
        <f t="shared" si="9"/>
        <v>37.5</v>
      </c>
      <c r="F35" s="91"/>
      <c r="G35" s="91"/>
      <c r="H35" s="91">
        <f t="shared" si="10"/>
        <v>1</v>
      </c>
      <c r="I35" s="59"/>
      <c r="J35" s="59">
        <v>1</v>
      </c>
      <c r="K35" s="59">
        <v>1</v>
      </c>
      <c r="L35" s="59">
        <f t="shared" si="4"/>
        <v>-1</v>
      </c>
      <c r="M35" s="59">
        <f t="shared" si="5"/>
        <v>-1</v>
      </c>
      <c r="N35" s="59"/>
      <c r="O35" s="90">
        <v>1</v>
      </c>
      <c r="P35" s="95">
        <f t="shared" si="6"/>
        <v>-2</v>
      </c>
      <c r="Q35" s="59">
        <f t="shared" si="7"/>
        <v>-2</v>
      </c>
      <c r="R35" s="23">
        <v>37.5</v>
      </c>
      <c r="S35" s="29">
        <f t="shared" si="2"/>
        <v>37.5</v>
      </c>
      <c r="T35" s="98">
        <f t="shared" si="11"/>
        <v>1</v>
      </c>
      <c r="U35" s="99">
        <f t="shared" si="8"/>
        <v>0</v>
      </c>
    </row>
    <row r="36" spans="1:23" s="26" customFormat="1" ht="15.75" x14ac:dyDescent="0.25">
      <c r="A36" s="103">
        <v>1</v>
      </c>
      <c r="B36" s="24" t="s">
        <v>49</v>
      </c>
      <c r="C36" s="24" t="s">
        <v>9</v>
      </c>
      <c r="D36" s="92">
        <v>3</v>
      </c>
      <c r="E36" s="92">
        <f t="shared" si="9"/>
        <v>112.56</v>
      </c>
      <c r="F36" s="91"/>
      <c r="G36" s="91"/>
      <c r="H36" s="91">
        <f t="shared" si="10"/>
        <v>3</v>
      </c>
      <c r="I36" s="59">
        <v>1</v>
      </c>
      <c r="J36" s="59"/>
      <c r="K36" s="59"/>
      <c r="L36" s="59">
        <f t="shared" si="4"/>
        <v>1</v>
      </c>
      <c r="M36" s="59">
        <f t="shared" si="5"/>
        <v>1</v>
      </c>
      <c r="N36" s="59"/>
      <c r="O36" s="90">
        <v>2</v>
      </c>
      <c r="P36" s="95">
        <f t="shared" si="6"/>
        <v>-1</v>
      </c>
      <c r="Q36" s="59">
        <f t="shared" si="7"/>
        <v>-1</v>
      </c>
      <c r="R36" s="23">
        <v>37.520000000000003</v>
      </c>
      <c r="S36" s="29">
        <f t="shared" si="2"/>
        <v>75.040000000000006</v>
      </c>
      <c r="T36" s="98">
        <f t="shared" si="11"/>
        <v>2</v>
      </c>
      <c r="U36" s="99">
        <f t="shared" si="8"/>
        <v>0</v>
      </c>
    </row>
    <row r="37" spans="1:23" s="26" customFormat="1" ht="15.75" x14ac:dyDescent="0.25">
      <c r="A37" s="103">
        <v>1</v>
      </c>
      <c r="B37" s="24" t="s">
        <v>128</v>
      </c>
      <c r="C37" s="24" t="s">
        <v>9</v>
      </c>
      <c r="D37" s="92">
        <v>2</v>
      </c>
      <c r="E37" s="92">
        <f t="shared" si="9"/>
        <v>72</v>
      </c>
      <c r="F37" s="91"/>
      <c r="G37" s="91"/>
      <c r="H37" s="91">
        <f t="shared" si="10"/>
        <v>2</v>
      </c>
      <c r="I37" s="59"/>
      <c r="J37" s="59"/>
      <c r="K37" s="59"/>
      <c r="L37" s="59">
        <f t="shared" si="4"/>
        <v>0</v>
      </c>
      <c r="M37" s="59">
        <f t="shared" si="5"/>
        <v>0</v>
      </c>
      <c r="N37" s="59"/>
      <c r="O37" s="90">
        <v>2</v>
      </c>
      <c r="P37" s="95">
        <f t="shared" si="6"/>
        <v>-2</v>
      </c>
      <c r="Q37" s="59">
        <f t="shared" si="7"/>
        <v>-2</v>
      </c>
      <c r="R37" s="23">
        <v>36</v>
      </c>
      <c r="S37" s="29">
        <f t="shared" si="2"/>
        <v>72</v>
      </c>
      <c r="T37" s="98">
        <f t="shared" si="11"/>
        <v>2</v>
      </c>
      <c r="U37" s="99">
        <f t="shared" si="8"/>
        <v>0</v>
      </c>
    </row>
    <row r="38" spans="1:23" s="26" customFormat="1" ht="15.75" x14ac:dyDescent="0.25">
      <c r="A38" s="103">
        <v>1</v>
      </c>
      <c r="B38" s="24" t="s">
        <v>48</v>
      </c>
      <c r="C38" s="24" t="s">
        <v>9</v>
      </c>
      <c r="D38" s="92">
        <v>6</v>
      </c>
      <c r="E38" s="92">
        <f t="shared" si="9"/>
        <v>216</v>
      </c>
      <c r="F38" s="91"/>
      <c r="G38" s="91"/>
      <c r="H38" s="91">
        <f t="shared" si="10"/>
        <v>6</v>
      </c>
      <c r="I38" s="59"/>
      <c r="J38" s="59"/>
      <c r="K38" s="59"/>
      <c r="L38" s="59">
        <f t="shared" si="4"/>
        <v>0</v>
      </c>
      <c r="M38" s="59">
        <f t="shared" si="5"/>
        <v>0</v>
      </c>
      <c r="N38" s="59"/>
      <c r="O38" s="90">
        <v>6</v>
      </c>
      <c r="P38" s="95">
        <f t="shared" si="6"/>
        <v>-6</v>
      </c>
      <c r="Q38" s="59">
        <f t="shared" si="7"/>
        <v>-6</v>
      </c>
      <c r="R38" s="23">
        <v>36</v>
      </c>
      <c r="S38" s="29">
        <f t="shared" si="2"/>
        <v>216</v>
      </c>
      <c r="T38" s="98">
        <f t="shared" si="11"/>
        <v>6</v>
      </c>
      <c r="U38" s="99">
        <f t="shared" si="8"/>
        <v>0</v>
      </c>
    </row>
    <row r="39" spans="1:23" s="26" customFormat="1" ht="15.75" x14ac:dyDescent="0.25">
      <c r="A39" s="103">
        <v>1</v>
      </c>
      <c r="B39" s="21" t="s">
        <v>200</v>
      </c>
      <c r="C39" s="24" t="s">
        <v>9</v>
      </c>
      <c r="D39" s="92">
        <v>2</v>
      </c>
      <c r="E39" s="92">
        <f t="shared" si="9"/>
        <v>276.76</v>
      </c>
      <c r="F39" s="91">
        <v>2</v>
      </c>
      <c r="G39" s="91">
        <f>2</f>
        <v>2</v>
      </c>
      <c r="H39" s="91">
        <f t="shared" si="10"/>
        <v>4</v>
      </c>
      <c r="I39" s="59">
        <f>1+1+1</f>
        <v>3</v>
      </c>
      <c r="J39" s="59">
        <f>1+1+1</f>
        <v>3</v>
      </c>
      <c r="K39" s="59">
        <f>1+1+1</f>
        <v>3</v>
      </c>
      <c r="L39" s="59">
        <f t="shared" si="4"/>
        <v>0</v>
      </c>
      <c r="M39" s="59">
        <f t="shared" si="5"/>
        <v>0</v>
      </c>
      <c r="N39" s="59"/>
      <c r="O39" s="90">
        <v>1</v>
      </c>
      <c r="P39" s="95">
        <f t="shared" si="6"/>
        <v>-1</v>
      </c>
      <c r="Q39" s="59">
        <f t="shared" si="7"/>
        <v>-1</v>
      </c>
      <c r="R39" s="23">
        <v>138.38</v>
      </c>
      <c r="S39" s="29">
        <f t="shared" si="2"/>
        <v>138.38</v>
      </c>
      <c r="T39" s="98">
        <f t="shared" si="11"/>
        <v>1</v>
      </c>
      <c r="U39" s="99">
        <f t="shared" si="8"/>
        <v>0</v>
      </c>
    </row>
    <row r="40" spans="1:23" s="26" customFormat="1" ht="15.75" hidden="1" x14ac:dyDescent="0.25">
      <c r="A40" s="65">
        <v>37</v>
      </c>
      <c r="B40" s="24" t="s">
        <v>96</v>
      </c>
      <c r="C40" s="24" t="s">
        <v>9</v>
      </c>
      <c r="D40" s="92">
        <v>3</v>
      </c>
      <c r="E40" s="92">
        <f t="shared" si="9"/>
        <v>2006.97</v>
      </c>
      <c r="F40" s="91"/>
      <c r="G40" s="91"/>
      <c r="H40" s="91">
        <f t="shared" si="10"/>
        <v>3</v>
      </c>
      <c r="I40" s="59">
        <f>3</f>
        <v>3</v>
      </c>
      <c r="J40" s="59">
        <v>3</v>
      </c>
      <c r="K40" s="59">
        <v>3</v>
      </c>
      <c r="L40" s="59">
        <f t="shared" si="4"/>
        <v>0</v>
      </c>
      <c r="M40" s="59">
        <f t="shared" si="5"/>
        <v>0</v>
      </c>
      <c r="N40" s="59"/>
      <c r="O40" s="90">
        <v>0</v>
      </c>
      <c r="P40" s="95">
        <f t="shared" si="6"/>
        <v>0</v>
      </c>
      <c r="Q40" s="59">
        <f t="shared" si="7"/>
        <v>0</v>
      </c>
      <c r="R40" s="23">
        <v>668.99</v>
      </c>
      <c r="S40" s="29">
        <f t="shared" si="2"/>
        <v>0</v>
      </c>
      <c r="T40" s="98">
        <f t="shared" si="11"/>
        <v>0</v>
      </c>
      <c r="U40" s="99">
        <f t="shared" si="8"/>
        <v>0</v>
      </c>
    </row>
    <row r="41" spans="1:23" s="26" customFormat="1" ht="15.75" x14ac:dyDescent="0.25">
      <c r="A41" s="103">
        <v>1</v>
      </c>
      <c r="B41" s="24" t="s">
        <v>96</v>
      </c>
      <c r="C41" s="24" t="s">
        <v>9</v>
      </c>
      <c r="D41" s="92">
        <v>3</v>
      </c>
      <c r="E41" s="92">
        <f t="shared" si="9"/>
        <v>2007</v>
      </c>
      <c r="F41" s="91"/>
      <c r="G41" s="91"/>
      <c r="H41" s="91">
        <f t="shared" si="10"/>
        <v>3</v>
      </c>
      <c r="I41" s="59"/>
      <c r="J41" s="59"/>
      <c r="K41" s="59"/>
      <c r="L41" s="59">
        <f t="shared" si="4"/>
        <v>0</v>
      </c>
      <c r="M41" s="59">
        <f t="shared" si="5"/>
        <v>0</v>
      </c>
      <c r="N41" s="59"/>
      <c r="O41" s="90">
        <v>3</v>
      </c>
      <c r="P41" s="95">
        <f t="shared" si="6"/>
        <v>-3</v>
      </c>
      <c r="Q41" s="59">
        <f t="shared" si="7"/>
        <v>-3</v>
      </c>
      <c r="R41" s="23">
        <v>669</v>
      </c>
      <c r="S41" s="29">
        <f t="shared" si="2"/>
        <v>2007</v>
      </c>
      <c r="T41" s="98">
        <f t="shared" si="11"/>
        <v>3</v>
      </c>
      <c r="U41" s="99">
        <f t="shared" si="8"/>
        <v>0</v>
      </c>
    </row>
    <row r="42" spans="1:23" s="26" customFormat="1" ht="15.75" hidden="1" x14ac:dyDescent="0.25">
      <c r="A42" s="65">
        <v>39</v>
      </c>
      <c r="B42" s="24" t="s">
        <v>130</v>
      </c>
      <c r="C42" s="24" t="s">
        <v>9</v>
      </c>
      <c r="D42" s="92">
        <v>1</v>
      </c>
      <c r="E42" s="92">
        <f t="shared" si="9"/>
        <v>250</v>
      </c>
      <c r="F42" s="91"/>
      <c r="G42" s="91"/>
      <c r="H42" s="91">
        <f t="shared" si="10"/>
        <v>1</v>
      </c>
      <c r="I42" s="59">
        <v>1</v>
      </c>
      <c r="J42" s="59">
        <v>1</v>
      </c>
      <c r="K42" s="59">
        <v>1</v>
      </c>
      <c r="L42" s="59">
        <f t="shared" si="4"/>
        <v>0</v>
      </c>
      <c r="M42" s="59">
        <f t="shared" si="5"/>
        <v>0</v>
      </c>
      <c r="N42" s="59"/>
      <c r="O42" s="90">
        <v>0</v>
      </c>
      <c r="P42" s="95">
        <f t="shared" si="6"/>
        <v>0</v>
      </c>
      <c r="Q42" s="59">
        <f t="shared" si="7"/>
        <v>0</v>
      </c>
      <c r="R42" s="23">
        <v>250</v>
      </c>
      <c r="S42" s="29">
        <f t="shared" si="2"/>
        <v>0</v>
      </c>
      <c r="T42" s="98">
        <f t="shared" si="11"/>
        <v>0</v>
      </c>
      <c r="U42" s="99">
        <f t="shared" si="8"/>
        <v>0</v>
      </c>
    </row>
    <row r="43" spans="1:23" s="26" customFormat="1" ht="15.75" hidden="1" x14ac:dyDescent="0.25">
      <c r="A43" s="65">
        <v>40</v>
      </c>
      <c r="B43" s="24" t="s">
        <v>130</v>
      </c>
      <c r="C43" s="24" t="s">
        <v>9</v>
      </c>
      <c r="D43" s="92">
        <v>2</v>
      </c>
      <c r="E43" s="92">
        <f t="shared" si="9"/>
        <v>607.62</v>
      </c>
      <c r="F43" s="91"/>
      <c r="G43" s="91"/>
      <c r="H43" s="91">
        <f t="shared" si="10"/>
        <v>2</v>
      </c>
      <c r="I43" s="59">
        <f>1+1</f>
        <v>2</v>
      </c>
      <c r="J43" s="59">
        <f>1+1</f>
        <v>2</v>
      </c>
      <c r="K43" s="59">
        <v>2</v>
      </c>
      <c r="L43" s="59">
        <f t="shared" si="4"/>
        <v>0</v>
      </c>
      <c r="M43" s="59">
        <f t="shared" si="5"/>
        <v>0</v>
      </c>
      <c r="N43" s="59"/>
      <c r="O43" s="90">
        <v>0</v>
      </c>
      <c r="P43" s="95">
        <f t="shared" si="6"/>
        <v>0</v>
      </c>
      <c r="Q43" s="59">
        <f t="shared" si="7"/>
        <v>0</v>
      </c>
      <c r="R43" s="23">
        <v>303.81</v>
      </c>
      <c r="S43" s="29">
        <f t="shared" si="2"/>
        <v>0</v>
      </c>
      <c r="T43" s="98">
        <f t="shared" si="11"/>
        <v>0</v>
      </c>
      <c r="U43" s="99">
        <f t="shared" si="8"/>
        <v>0</v>
      </c>
    </row>
    <row r="44" spans="1:23" s="26" customFormat="1" ht="15.75" x14ac:dyDescent="0.25">
      <c r="A44" s="65">
        <v>41</v>
      </c>
      <c r="B44" s="24" t="s">
        <v>131</v>
      </c>
      <c r="C44" s="24" t="s">
        <v>9</v>
      </c>
      <c r="D44" s="92">
        <v>1</v>
      </c>
      <c r="E44" s="92">
        <f t="shared" si="9"/>
        <v>381.3</v>
      </c>
      <c r="F44" s="91"/>
      <c r="G44" s="91"/>
      <c r="H44" s="91">
        <f t="shared" si="10"/>
        <v>1</v>
      </c>
      <c r="I44" s="59">
        <v>1</v>
      </c>
      <c r="J44" s="59">
        <v>1</v>
      </c>
      <c r="K44" s="59">
        <v>1</v>
      </c>
      <c r="L44" s="59">
        <f t="shared" si="4"/>
        <v>0</v>
      </c>
      <c r="M44" s="59">
        <f t="shared" si="5"/>
        <v>0</v>
      </c>
      <c r="N44" s="59"/>
      <c r="O44" s="90">
        <v>1</v>
      </c>
      <c r="P44" s="95">
        <f t="shared" si="6"/>
        <v>-1</v>
      </c>
      <c r="Q44" s="59">
        <f t="shared" si="7"/>
        <v>-1</v>
      </c>
      <c r="R44" s="23">
        <v>381.3</v>
      </c>
      <c r="S44" s="29">
        <f t="shared" si="2"/>
        <v>381.3</v>
      </c>
      <c r="T44" s="98">
        <f t="shared" si="11"/>
        <v>0</v>
      </c>
      <c r="U44" s="99">
        <f t="shared" si="8"/>
        <v>1</v>
      </c>
    </row>
    <row r="45" spans="1:23" s="26" customFormat="1" ht="15.75" hidden="1" x14ac:dyDescent="0.25">
      <c r="A45" s="65">
        <v>42</v>
      </c>
      <c r="B45" s="24" t="s">
        <v>132</v>
      </c>
      <c r="C45" s="24" t="s">
        <v>9</v>
      </c>
      <c r="D45" s="92">
        <v>8</v>
      </c>
      <c r="E45" s="92">
        <f t="shared" si="9"/>
        <v>152.56</v>
      </c>
      <c r="F45" s="91">
        <f>4</f>
        <v>4</v>
      </c>
      <c r="G45" s="91">
        <f>4</f>
        <v>4</v>
      </c>
      <c r="H45" s="91">
        <f t="shared" si="10"/>
        <v>12</v>
      </c>
      <c r="I45" s="59">
        <v>12</v>
      </c>
      <c r="J45" s="59">
        <f>1+1+1+1+1+1+1+1+1+1+2</f>
        <v>12</v>
      </c>
      <c r="K45" s="59">
        <f>1+1+1+1+1+1+1+1+1+1</f>
        <v>10</v>
      </c>
      <c r="L45" s="59">
        <f t="shared" si="4"/>
        <v>0</v>
      </c>
      <c r="M45" s="59">
        <f t="shared" si="5"/>
        <v>2</v>
      </c>
      <c r="N45" s="59"/>
      <c r="O45" s="90">
        <v>0</v>
      </c>
      <c r="P45" s="95">
        <f t="shared" si="6"/>
        <v>0</v>
      </c>
      <c r="Q45" s="59">
        <f t="shared" si="7"/>
        <v>2</v>
      </c>
      <c r="R45" s="23">
        <v>19.07</v>
      </c>
      <c r="S45" s="29">
        <f t="shared" si="2"/>
        <v>0</v>
      </c>
      <c r="T45" s="98">
        <f t="shared" si="11"/>
        <v>0</v>
      </c>
      <c r="U45" s="99">
        <f t="shared" si="8"/>
        <v>0</v>
      </c>
      <c r="W45" s="26" t="s">
        <v>201</v>
      </c>
    </row>
    <row r="46" spans="1:23" s="26" customFormat="1" ht="15.75" hidden="1" x14ac:dyDescent="0.25">
      <c r="A46" s="103">
        <v>1</v>
      </c>
      <c r="B46" s="21" t="s">
        <v>132</v>
      </c>
      <c r="C46" s="24"/>
      <c r="D46" s="65"/>
      <c r="E46" s="65">
        <f t="shared" si="9"/>
        <v>0</v>
      </c>
      <c r="F46" s="91">
        <v>1</v>
      </c>
      <c r="G46" s="91">
        <f>1</f>
        <v>1</v>
      </c>
      <c r="H46" s="91">
        <f t="shared" si="10"/>
        <v>1</v>
      </c>
      <c r="I46" s="59">
        <v>1</v>
      </c>
      <c r="J46" s="59"/>
      <c r="K46" s="59"/>
      <c r="L46" s="59">
        <f t="shared" si="4"/>
        <v>1</v>
      </c>
      <c r="M46" s="59">
        <f t="shared" si="5"/>
        <v>1</v>
      </c>
      <c r="N46" s="59"/>
      <c r="O46" s="90">
        <v>0</v>
      </c>
      <c r="P46" s="95">
        <f t="shared" si="6"/>
        <v>1</v>
      </c>
      <c r="Q46" s="59">
        <f t="shared" si="7"/>
        <v>1</v>
      </c>
      <c r="R46" s="23">
        <v>19.05</v>
      </c>
      <c r="S46" s="29">
        <f t="shared" si="2"/>
        <v>0</v>
      </c>
      <c r="T46" s="98">
        <f t="shared" si="11"/>
        <v>0</v>
      </c>
      <c r="U46" s="99">
        <f t="shared" si="8"/>
        <v>0</v>
      </c>
    </row>
    <row r="47" spans="1:23" s="26" customFormat="1" ht="15.75" x14ac:dyDescent="0.25">
      <c r="A47" s="103">
        <v>1</v>
      </c>
      <c r="B47" s="24" t="s">
        <v>132</v>
      </c>
      <c r="C47" s="24" t="s">
        <v>9</v>
      </c>
      <c r="D47" s="92">
        <v>10</v>
      </c>
      <c r="E47" s="92">
        <f t="shared" si="9"/>
        <v>2669.1000000000004</v>
      </c>
      <c r="F47" s="91"/>
      <c r="G47" s="91"/>
      <c r="H47" s="91">
        <f t="shared" si="10"/>
        <v>10</v>
      </c>
      <c r="I47" s="59">
        <v>5</v>
      </c>
      <c r="J47" s="59">
        <f>1+2</f>
        <v>3</v>
      </c>
      <c r="K47" s="59">
        <f>2+1</f>
        <v>3</v>
      </c>
      <c r="L47" s="59">
        <f t="shared" si="4"/>
        <v>2</v>
      </c>
      <c r="M47" s="59">
        <f t="shared" si="5"/>
        <v>2</v>
      </c>
      <c r="N47" s="59"/>
      <c r="O47" s="90">
        <v>5</v>
      </c>
      <c r="P47" s="95">
        <f t="shared" si="6"/>
        <v>-3</v>
      </c>
      <c r="Q47" s="59">
        <f t="shared" si="7"/>
        <v>-3</v>
      </c>
      <c r="R47" s="23">
        <v>266.91000000000003</v>
      </c>
      <c r="S47" s="29">
        <f t="shared" si="2"/>
        <v>1334.5500000000002</v>
      </c>
      <c r="T47" s="98">
        <f t="shared" si="11"/>
        <v>5</v>
      </c>
      <c r="U47" s="99">
        <f t="shared" si="8"/>
        <v>0</v>
      </c>
    </row>
    <row r="48" spans="1:23" s="26" customFormat="1" ht="15.75" hidden="1" x14ac:dyDescent="0.25">
      <c r="A48" s="103">
        <v>1</v>
      </c>
      <c r="B48" s="24" t="s">
        <v>133</v>
      </c>
      <c r="C48" s="24" t="s">
        <v>9</v>
      </c>
      <c r="D48" s="92">
        <v>1</v>
      </c>
      <c r="E48" s="92">
        <f t="shared" si="9"/>
        <v>800.68</v>
      </c>
      <c r="F48" s="91"/>
      <c r="G48" s="91"/>
      <c r="H48" s="91">
        <f t="shared" si="10"/>
        <v>1</v>
      </c>
      <c r="I48" s="59">
        <v>1</v>
      </c>
      <c r="J48" s="59">
        <v>1</v>
      </c>
      <c r="K48" s="59">
        <v>1</v>
      </c>
      <c r="L48" s="59">
        <f t="shared" si="4"/>
        <v>0</v>
      </c>
      <c r="M48" s="59">
        <f t="shared" si="5"/>
        <v>0</v>
      </c>
      <c r="N48" s="59"/>
      <c r="O48" s="90">
        <v>0</v>
      </c>
      <c r="P48" s="95">
        <f t="shared" si="6"/>
        <v>0</v>
      </c>
      <c r="Q48" s="59">
        <f t="shared" si="7"/>
        <v>0</v>
      </c>
      <c r="R48" s="23">
        <v>800.68</v>
      </c>
      <c r="S48" s="29">
        <f t="shared" si="2"/>
        <v>0</v>
      </c>
      <c r="T48" s="98">
        <f t="shared" si="11"/>
        <v>0</v>
      </c>
      <c r="U48" s="99">
        <f t="shared" si="8"/>
        <v>0</v>
      </c>
    </row>
    <row r="49" spans="1:23" s="26" customFormat="1" ht="15.75" x14ac:dyDescent="0.25">
      <c r="A49" s="103">
        <v>1</v>
      </c>
      <c r="B49" s="24" t="s">
        <v>134</v>
      </c>
      <c r="C49" s="24" t="s">
        <v>9</v>
      </c>
      <c r="D49" s="92">
        <v>1</v>
      </c>
      <c r="E49" s="92">
        <f t="shared" si="9"/>
        <v>32.47</v>
      </c>
      <c r="F49" s="91"/>
      <c r="G49" s="91"/>
      <c r="H49" s="91">
        <f t="shared" si="10"/>
        <v>1</v>
      </c>
      <c r="I49" s="59"/>
      <c r="J49" s="59"/>
      <c r="K49" s="59"/>
      <c r="L49" s="59">
        <f t="shared" si="4"/>
        <v>0</v>
      </c>
      <c r="M49" s="59">
        <f t="shared" si="5"/>
        <v>0</v>
      </c>
      <c r="N49" s="59"/>
      <c r="O49" s="90">
        <v>1</v>
      </c>
      <c r="P49" s="95">
        <f t="shared" si="6"/>
        <v>-1</v>
      </c>
      <c r="Q49" s="59">
        <f t="shared" si="7"/>
        <v>-1</v>
      </c>
      <c r="R49" s="23">
        <v>32.47</v>
      </c>
      <c r="S49" s="29">
        <f t="shared" si="2"/>
        <v>32.47</v>
      </c>
      <c r="T49" s="98">
        <f t="shared" si="11"/>
        <v>1</v>
      </c>
      <c r="U49" s="99">
        <f t="shared" si="8"/>
        <v>0</v>
      </c>
    </row>
    <row r="50" spans="1:23" s="26" customFormat="1" ht="15.75" x14ac:dyDescent="0.25">
      <c r="A50" s="103">
        <v>1</v>
      </c>
      <c r="B50" s="24" t="s">
        <v>79</v>
      </c>
      <c r="C50" s="24" t="s">
        <v>9</v>
      </c>
      <c r="D50" s="92">
        <v>1</v>
      </c>
      <c r="E50" s="92">
        <f t="shared" si="9"/>
        <v>200.99</v>
      </c>
      <c r="F50" s="91"/>
      <c r="G50" s="91"/>
      <c r="H50" s="91">
        <f t="shared" si="10"/>
        <v>1</v>
      </c>
      <c r="I50" s="59"/>
      <c r="J50" s="96"/>
      <c r="K50" s="96"/>
      <c r="L50" s="59">
        <f t="shared" si="4"/>
        <v>0</v>
      </c>
      <c r="M50" s="59">
        <f t="shared" si="5"/>
        <v>0</v>
      </c>
      <c r="N50" s="59"/>
      <c r="O50" s="90">
        <v>1</v>
      </c>
      <c r="P50" s="95">
        <f t="shared" si="6"/>
        <v>-1</v>
      </c>
      <c r="Q50" s="59">
        <f t="shared" si="7"/>
        <v>-1</v>
      </c>
      <c r="R50" s="23">
        <v>200.99</v>
      </c>
      <c r="S50" s="29">
        <v>200.99</v>
      </c>
      <c r="T50" s="98">
        <f t="shared" si="11"/>
        <v>1</v>
      </c>
      <c r="U50" s="99">
        <f t="shared" si="8"/>
        <v>0</v>
      </c>
    </row>
    <row r="51" spans="1:23" s="26" customFormat="1" ht="15.75" x14ac:dyDescent="0.25">
      <c r="A51" s="103">
        <v>1</v>
      </c>
      <c r="B51" s="24" t="s">
        <v>87</v>
      </c>
      <c r="C51" s="24" t="s">
        <v>9</v>
      </c>
      <c r="D51" s="92">
        <v>1</v>
      </c>
      <c r="E51" s="92">
        <f t="shared" si="9"/>
        <v>238.01</v>
      </c>
      <c r="F51" s="91"/>
      <c r="G51" s="91"/>
      <c r="H51" s="91">
        <f t="shared" si="10"/>
        <v>1</v>
      </c>
      <c r="I51" s="59"/>
      <c r="J51" s="59"/>
      <c r="K51" s="59"/>
      <c r="L51" s="59">
        <f t="shared" si="4"/>
        <v>0</v>
      </c>
      <c r="M51" s="59">
        <f t="shared" si="5"/>
        <v>0</v>
      </c>
      <c r="N51" s="59"/>
      <c r="O51" s="90">
        <v>1</v>
      </c>
      <c r="P51" s="95">
        <f t="shared" si="6"/>
        <v>-1</v>
      </c>
      <c r="Q51" s="59">
        <f t="shared" si="7"/>
        <v>-1</v>
      </c>
      <c r="R51" s="23">
        <v>238.01</v>
      </c>
      <c r="S51" s="29">
        <f t="shared" ref="S51:S81" si="12">O51*R51</f>
        <v>238.01</v>
      </c>
      <c r="T51" s="98">
        <f t="shared" si="11"/>
        <v>1</v>
      </c>
      <c r="U51" s="99">
        <f t="shared" si="8"/>
        <v>0</v>
      </c>
    </row>
    <row r="52" spans="1:23" s="26" customFormat="1" ht="15.75" x14ac:dyDescent="0.25">
      <c r="A52" s="103">
        <v>1</v>
      </c>
      <c r="B52" s="24" t="s">
        <v>93</v>
      </c>
      <c r="C52" s="24" t="s">
        <v>9</v>
      </c>
      <c r="D52" s="92">
        <v>1</v>
      </c>
      <c r="E52" s="92">
        <f t="shared" si="9"/>
        <v>425</v>
      </c>
      <c r="F52" s="91"/>
      <c r="G52" s="91"/>
      <c r="H52" s="91">
        <f t="shared" si="10"/>
        <v>1</v>
      </c>
      <c r="I52" s="59"/>
      <c r="J52" s="59"/>
      <c r="K52" s="59"/>
      <c r="L52" s="59">
        <f t="shared" si="4"/>
        <v>0</v>
      </c>
      <c r="M52" s="59">
        <f t="shared" si="5"/>
        <v>0</v>
      </c>
      <c r="N52" s="59"/>
      <c r="O52" s="90">
        <v>1</v>
      </c>
      <c r="P52" s="95">
        <f t="shared" si="6"/>
        <v>-1</v>
      </c>
      <c r="Q52" s="59">
        <f t="shared" si="7"/>
        <v>-1</v>
      </c>
      <c r="R52" s="23">
        <v>425</v>
      </c>
      <c r="S52" s="29">
        <f t="shared" si="12"/>
        <v>425</v>
      </c>
      <c r="T52" s="98">
        <f t="shared" si="11"/>
        <v>1</v>
      </c>
      <c r="U52" s="99">
        <f t="shared" si="8"/>
        <v>0</v>
      </c>
    </row>
    <row r="53" spans="1:23" s="26" customFormat="1" ht="15.75" x14ac:dyDescent="0.25">
      <c r="A53" s="103">
        <v>1</v>
      </c>
      <c r="B53" s="24" t="s">
        <v>135</v>
      </c>
      <c r="C53" s="24" t="s">
        <v>9</v>
      </c>
      <c r="D53" s="92">
        <v>1</v>
      </c>
      <c r="E53" s="92">
        <f t="shared" si="9"/>
        <v>11.2</v>
      </c>
      <c r="F53" s="91"/>
      <c r="G53" s="91"/>
      <c r="H53" s="91">
        <f t="shared" si="10"/>
        <v>1</v>
      </c>
      <c r="I53" s="59"/>
      <c r="J53" s="96"/>
      <c r="K53" s="96"/>
      <c r="L53" s="59">
        <f t="shared" si="4"/>
        <v>0</v>
      </c>
      <c r="M53" s="59">
        <f t="shared" si="5"/>
        <v>0</v>
      </c>
      <c r="N53" s="59"/>
      <c r="O53" s="90">
        <v>1</v>
      </c>
      <c r="P53" s="95">
        <f t="shared" si="6"/>
        <v>-1</v>
      </c>
      <c r="Q53" s="59">
        <f t="shared" si="7"/>
        <v>-1</v>
      </c>
      <c r="R53" s="23">
        <v>11.2</v>
      </c>
      <c r="S53" s="29">
        <f t="shared" si="12"/>
        <v>11.2</v>
      </c>
      <c r="T53" s="98">
        <f t="shared" si="11"/>
        <v>1</v>
      </c>
      <c r="U53" s="99">
        <f t="shared" si="8"/>
        <v>0</v>
      </c>
      <c r="W53" s="26" t="s">
        <v>202</v>
      </c>
    </row>
    <row r="54" spans="1:23" s="26" customFormat="1" ht="15.75" x14ac:dyDescent="0.25">
      <c r="A54" s="103">
        <v>1</v>
      </c>
      <c r="B54" s="24" t="s">
        <v>136</v>
      </c>
      <c r="C54" s="24" t="s">
        <v>9</v>
      </c>
      <c r="D54" s="92">
        <v>1</v>
      </c>
      <c r="E54" s="92">
        <f t="shared" si="9"/>
        <v>11.19</v>
      </c>
      <c r="F54" s="91"/>
      <c r="G54" s="91"/>
      <c r="H54" s="91">
        <f t="shared" si="10"/>
        <v>1</v>
      </c>
      <c r="I54" s="59"/>
      <c r="J54" s="59"/>
      <c r="K54" s="59"/>
      <c r="L54" s="59">
        <f t="shared" si="4"/>
        <v>0</v>
      </c>
      <c r="M54" s="59">
        <f t="shared" si="5"/>
        <v>0</v>
      </c>
      <c r="N54" s="59"/>
      <c r="O54" s="90">
        <v>1</v>
      </c>
      <c r="P54" s="95">
        <f t="shared" si="6"/>
        <v>-1</v>
      </c>
      <c r="Q54" s="59">
        <f t="shared" si="7"/>
        <v>-1</v>
      </c>
      <c r="R54" s="23">
        <v>11.19</v>
      </c>
      <c r="S54" s="29">
        <f t="shared" si="12"/>
        <v>11.19</v>
      </c>
      <c r="T54" s="98">
        <f t="shared" si="11"/>
        <v>1</v>
      </c>
      <c r="U54" s="99">
        <f t="shared" si="8"/>
        <v>0</v>
      </c>
    </row>
    <row r="55" spans="1:23" s="26" customFormat="1" ht="15.75" x14ac:dyDescent="0.25">
      <c r="A55" s="103">
        <v>1</v>
      </c>
      <c r="B55" s="24" t="s">
        <v>43</v>
      </c>
      <c r="C55" s="24" t="s">
        <v>9</v>
      </c>
      <c r="D55" s="92">
        <v>1</v>
      </c>
      <c r="E55" s="92">
        <f t="shared" si="9"/>
        <v>11.2</v>
      </c>
      <c r="F55" s="91"/>
      <c r="G55" s="91"/>
      <c r="H55" s="91">
        <f t="shared" si="10"/>
        <v>1</v>
      </c>
      <c r="I55" s="59"/>
      <c r="J55" s="96"/>
      <c r="K55" s="96"/>
      <c r="L55" s="59">
        <f t="shared" si="4"/>
        <v>0</v>
      </c>
      <c r="M55" s="59">
        <f t="shared" si="5"/>
        <v>0</v>
      </c>
      <c r="N55" s="59"/>
      <c r="O55" s="90">
        <v>1</v>
      </c>
      <c r="P55" s="95">
        <f t="shared" si="6"/>
        <v>-1</v>
      </c>
      <c r="Q55" s="59">
        <f t="shared" si="7"/>
        <v>-1</v>
      </c>
      <c r="R55" s="23">
        <v>11.2</v>
      </c>
      <c r="S55" s="29">
        <f t="shared" si="12"/>
        <v>11.2</v>
      </c>
      <c r="T55" s="98">
        <f t="shared" si="11"/>
        <v>1</v>
      </c>
      <c r="U55" s="99">
        <f t="shared" si="8"/>
        <v>0</v>
      </c>
    </row>
    <row r="56" spans="1:23" s="26" customFormat="1" ht="15.75" x14ac:dyDescent="0.25">
      <c r="A56" s="103">
        <v>1</v>
      </c>
      <c r="B56" s="24" t="s">
        <v>42</v>
      </c>
      <c r="C56" s="24" t="s">
        <v>9</v>
      </c>
      <c r="D56" s="92">
        <v>1</v>
      </c>
      <c r="E56" s="92">
        <f t="shared" si="9"/>
        <v>7.5</v>
      </c>
      <c r="F56" s="91"/>
      <c r="G56" s="91"/>
      <c r="H56" s="91">
        <f t="shared" si="10"/>
        <v>1</v>
      </c>
      <c r="I56" s="59"/>
      <c r="J56" s="59"/>
      <c r="K56" s="59"/>
      <c r="L56" s="59">
        <f t="shared" si="4"/>
        <v>0</v>
      </c>
      <c r="M56" s="59">
        <f t="shared" si="5"/>
        <v>0</v>
      </c>
      <c r="N56" s="59"/>
      <c r="O56" s="90">
        <v>1</v>
      </c>
      <c r="P56" s="95">
        <f t="shared" si="6"/>
        <v>-1</v>
      </c>
      <c r="Q56" s="59">
        <f t="shared" si="7"/>
        <v>-1</v>
      </c>
      <c r="R56" s="23">
        <v>7.5</v>
      </c>
      <c r="S56" s="29">
        <f t="shared" si="12"/>
        <v>7.5</v>
      </c>
      <c r="T56" s="98">
        <f t="shared" si="11"/>
        <v>1</v>
      </c>
      <c r="U56" s="99">
        <f t="shared" si="8"/>
        <v>0</v>
      </c>
    </row>
    <row r="57" spans="1:23" s="26" customFormat="1" ht="15.75" x14ac:dyDescent="0.25">
      <c r="A57" s="103">
        <v>1</v>
      </c>
      <c r="B57" s="24" t="s">
        <v>42</v>
      </c>
      <c r="C57" s="24" t="s">
        <v>9</v>
      </c>
      <c r="D57" s="92">
        <v>1</v>
      </c>
      <c r="E57" s="92">
        <f t="shared" si="9"/>
        <v>7.51</v>
      </c>
      <c r="F57" s="91"/>
      <c r="G57" s="91"/>
      <c r="H57" s="91">
        <f t="shared" si="10"/>
        <v>1</v>
      </c>
      <c r="I57" s="59"/>
      <c r="J57" s="59"/>
      <c r="K57" s="59"/>
      <c r="L57" s="59">
        <f t="shared" si="4"/>
        <v>0</v>
      </c>
      <c r="M57" s="59">
        <f t="shared" si="5"/>
        <v>0</v>
      </c>
      <c r="N57" s="59"/>
      <c r="O57" s="90">
        <v>1</v>
      </c>
      <c r="P57" s="95">
        <f t="shared" si="6"/>
        <v>-1</v>
      </c>
      <c r="Q57" s="59">
        <f t="shared" si="7"/>
        <v>-1</v>
      </c>
      <c r="R57" s="23">
        <v>7.51</v>
      </c>
      <c r="S57" s="29">
        <f t="shared" si="12"/>
        <v>7.51</v>
      </c>
      <c r="T57" s="98">
        <f t="shared" si="11"/>
        <v>1</v>
      </c>
      <c r="U57" s="99">
        <f t="shared" si="8"/>
        <v>0</v>
      </c>
    </row>
    <row r="58" spans="1:23" s="26" customFormat="1" ht="15.75" x14ac:dyDescent="0.25">
      <c r="A58" s="103">
        <v>1</v>
      </c>
      <c r="B58" s="24" t="s">
        <v>137</v>
      </c>
      <c r="C58" s="24" t="s">
        <v>9</v>
      </c>
      <c r="D58" s="92">
        <v>1</v>
      </c>
      <c r="E58" s="92">
        <f t="shared" si="9"/>
        <v>12.43</v>
      </c>
      <c r="F58" s="91"/>
      <c r="G58" s="91"/>
      <c r="H58" s="91">
        <f t="shared" si="10"/>
        <v>1</v>
      </c>
      <c r="I58" s="59"/>
      <c r="J58" s="59"/>
      <c r="K58" s="59"/>
      <c r="L58" s="59">
        <f t="shared" si="4"/>
        <v>0</v>
      </c>
      <c r="M58" s="59">
        <f t="shared" si="5"/>
        <v>0</v>
      </c>
      <c r="N58" s="59"/>
      <c r="O58" s="90">
        <v>1</v>
      </c>
      <c r="P58" s="95">
        <f t="shared" si="6"/>
        <v>-1</v>
      </c>
      <c r="Q58" s="59">
        <f t="shared" si="7"/>
        <v>-1</v>
      </c>
      <c r="R58" s="23">
        <v>12.43</v>
      </c>
      <c r="S58" s="29">
        <f t="shared" si="12"/>
        <v>12.43</v>
      </c>
      <c r="T58" s="98">
        <f t="shared" si="11"/>
        <v>1</v>
      </c>
      <c r="U58" s="99">
        <f t="shared" si="8"/>
        <v>0</v>
      </c>
    </row>
    <row r="59" spans="1:23" s="26" customFormat="1" ht="15.75" x14ac:dyDescent="0.25">
      <c r="A59" s="103">
        <v>1</v>
      </c>
      <c r="B59" s="24" t="s">
        <v>138</v>
      </c>
      <c r="C59" s="24" t="s">
        <v>9</v>
      </c>
      <c r="D59" s="92">
        <v>2</v>
      </c>
      <c r="E59" s="92">
        <f t="shared" si="9"/>
        <v>404</v>
      </c>
      <c r="F59" s="91"/>
      <c r="G59" s="91"/>
      <c r="H59" s="91">
        <f t="shared" si="10"/>
        <v>2</v>
      </c>
      <c r="I59" s="59"/>
      <c r="J59" s="96"/>
      <c r="K59" s="96"/>
      <c r="L59" s="59">
        <f t="shared" si="4"/>
        <v>0</v>
      </c>
      <c r="M59" s="59">
        <f t="shared" si="5"/>
        <v>0</v>
      </c>
      <c r="N59" s="59"/>
      <c r="O59" s="90">
        <v>2</v>
      </c>
      <c r="P59" s="95">
        <f t="shared" si="6"/>
        <v>-2</v>
      </c>
      <c r="Q59" s="59">
        <f t="shared" si="7"/>
        <v>-2</v>
      </c>
      <c r="R59" s="23">
        <v>202</v>
      </c>
      <c r="S59" s="29">
        <f t="shared" si="12"/>
        <v>404</v>
      </c>
      <c r="T59" s="98">
        <f t="shared" si="11"/>
        <v>2</v>
      </c>
      <c r="U59" s="99">
        <f t="shared" si="8"/>
        <v>0</v>
      </c>
    </row>
    <row r="60" spans="1:23" s="26" customFormat="1" ht="15.75" hidden="1" x14ac:dyDescent="0.25">
      <c r="A60" s="65">
        <v>57</v>
      </c>
      <c r="B60" s="24" t="s">
        <v>138</v>
      </c>
      <c r="C60" s="24" t="s">
        <v>9</v>
      </c>
      <c r="D60" s="92">
        <v>1</v>
      </c>
      <c r="E60" s="92">
        <f t="shared" si="9"/>
        <v>202.01</v>
      </c>
      <c r="F60" s="91"/>
      <c r="G60" s="91"/>
      <c r="H60" s="91">
        <f t="shared" si="10"/>
        <v>1</v>
      </c>
      <c r="I60" s="59">
        <v>1</v>
      </c>
      <c r="J60" s="96">
        <v>1</v>
      </c>
      <c r="K60" s="96">
        <v>1</v>
      </c>
      <c r="L60" s="59">
        <f t="shared" si="4"/>
        <v>0</v>
      </c>
      <c r="M60" s="59">
        <f t="shared" si="5"/>
        <v>0</v>
      </c>
      <c r="N60" s="59"/>
      <c r="O60" s="90">
        <v>0</v>
      </c>
      <c r="P60" s="95">
        <f t="shared" si="6"/>
        <v>0</v>
      </c>
      <c r="Q60" s="59">
        <f t="shared" si="7"/>
        <v>0</v>
      </c>
      <c r="R60" s="23">
        <v>202.01</v>
      </c>
      <c r="S60" s="29">
        <f t="shared" si="12"/>
        <v>0</v>
      </c>
      <c r="T60" s="98">
        <f t="shared" si="11"/>
        <v>0</v>
      </c>
      <c r="U60" s="99">
        <f t="shared" si="8"/>
        <v>0</v>
      </c>
    </row>
    <row r="61" spans="1:23" s="26" customFormat="1" ht="15.75" hidden="1" x14ac:dyDescent="0.25">
      <c r="A61" s="65">
        <v>58</v>
      </c>
      <c r="B61" s="97" t="s">
        <v>80</v>
      </c>
      <c r="C61" s="24" t="s">
        <v>9</v>
      </c>
      <c r="D61" s="92">
        <v>3</v>
      </c>
      <c r="E61" s="92">
        <f t="shared" si="9"/>
        <v>606</v>
      </c>
      <c r="F61" s="91"/>
      <c r="G61" s="91"/>
      <c r="H61" s="91">
        <f t="shared" si="10"/>
        <v>3</v>
      </c>
      <c r="I61" s="59">
        <v>3</v>
      </c>
      <c r="J61" s="96">
        <v>3</v>
      </c>
      <c r="K61" s="96">
        <v>3</v>
      </c>
      <c r="L61" s="59">
        <f t="shared" si="4"/>
        <v>0</v>
      </c>
      <c r="M61" s="59">
        <f t="shared" si="5"/>
        <v>0</v>
      </c>
      <c r="N61" s="59"/>
      <c r="O61" s="90">
        <v>0</v>
      </c>
      <c r="P61" s="95">
        <f t="shared" si="6"/>
        <v>0</v>
      </c>
      <c r="Q61" s="59">
        <f t="shared" si="7"/>
        <v>0</v>
      </c>
      <c r="R61" s="23">
        <v>202</v>
      </c>
      <c r="S61" s="29">
        <f t="shared" si="12"/>
        <v>0</v>
      </c>
      <c r="T61" s="98">
        <f t="shared" si="11"/>
        <v>0</v>
      </c>
      <c r="U61" s="99">
        <f t="shared" si="8"/>
        <v>0</v>
      </c>
    </row>
    <row r="62" spans="1:23" s="26" customFormat="1" ht="15.75" x14ac:dyDescent="0.25">
      <c r="A62" s="103">
        <v>1</v>
      </c>
      <c r="B62" s="24" t="s">
        <v>80</v>
      </c>
      <c r="C62" s="24" t="s">
        <v>9</v>
      </c>
      <c r="D62" s="92">
        <v>3</v>
      </c>
      <c r="E62" s="92">
        <f t="shared" si="9"/>
        <v>606.03</v>
      </c>
      <c r="F62" s="91"/>
      <c r="G62" s="91"/>
      <c r="H62" s="91">
        <f t="shared" si="10"/>
        <v>3</v>
      </c>
      <c r="I62" s="59"/>
      <c r="J62" s="96"/>
      <c r="K62" s="96"/>
      <c r="L62" s="59">
        <f t="shared" si="4"/>
        <v>0</v>
      </c>
      <c r="M62" s="59">
        <f t="shared" si="5"/>
        <v>0</v>
      </c>
      <c r="N62" s="59"/>
      <c r="O62" s="90">
        <v>3</v>
      </c>
      <c r="P62" s="95">
        <f t="shared" si="6"/>
        <v>-3</v>
      </c>
      <c r="Q62" s="59">
        <f t="shared" si="7"/>
        <v>-3</v>
      </c>
      <c r="R62" s="23">
        <v>202.01</v>
      </c>
      <c r="S62" s="29">
        <f t="shared" si="12"/>
        <v>606.03</v>
      </c>
      <c r="T62" s="98">
        <f t="shared" si="11"/>
        <v>3</v>
      </c>
      <c r="U62" s="99">
        <f t="shared" si="8"/>
        <v>0</v>
      </c>
    </row>
    <row r="63" spans="1:23" s="26" customFormat="1" ht="15.75" hidden="1" x14ac:dyDescent="0.25">
      <c r="A63" s="65">
        <v>60</v>
      </c>
      <c r="B63" s="24" t="s">
        <v>139</v>
      </c>
      <c r="C63" s="24" t="s">
        <v>9</v>
      </c>
      <c r="D63" s="92">
        <v>1</v>
      </c>
      <c r="E63" s="92">
        <f t="shared" si="9"/>
        <v>45.5</v>
      </c>
      <c r="F63" s="91"/>
      <c r="G63" s="91"/>
      <c r="H63" s="91">
        <f t="shared" si="10"/>
        <v>1</v>
      </c>
      <c r="I63" s="59">
        <v>1</v>
      </c>
      <c r="J63" s="59">
        <v>1</v>
      </c>
      <c r="K63" s="59">
        <v>1</v>
      </c>
      <c r="L63" s="59">
        <f t="shared" si="4"/>
        <v>0</v>
      </c>
      <c r="M63" s="59">
        <f t="shared" si="5"/>
        <v>0</v>
      </c>
      <c r="N63" s="59"/>
      <c r="O63" s="90">
        <v>0</v>
      </c>
      <c r="P63" s="95">
        <f t="shared" si="6"/>
        <v>0</v>
      </c>
      <c r="Q63" s="59">
        <f t="shared" si="7"/>
        <v>0</v>
      </c>
      <c r="R63" s="23">
        <v>45.5</v>
      </c>
      <c r="S63" s="29">
        <f t="shared" si="12"/>
        <v>0</v>
      </c>
      <c r="T63" s="98">
        <f t="shared" si="11"/>
        <v>0</v>
      </c>
      <c r="U63" s="99">
        <f t="shared" si="8"/>
        <v>0</v>
      </c>
    </row>
    <row r="64" spans="1:23" s="26" customFormat="1" ht="15.75" hidden="1" x14ac:dyDescent="0.25">
      <c r="A64" s="65">
        <v>61</v>
      </c>
      <c r="B64" s="24" t="s">
        <v>140</v>
      </c>
      <c r="C64" s="24" t="s">
        <v>9</v>
      </c>
      <c r="D64" s="92">
        <v>1</v>
      </c>
      <c r="E64" s="92">
        <f t="shared" si="9"/>
        <v>450</v>
      </c>
      <c r="F64" s="91"/>
      <c r="G64" s="91"/>
      <c r="H64" s="91">
        <f t="shared" si="10"/>
        <v>1</v>
      </c>
      <c r="I64" s="59">
        <v>1</v>
      </c>
      <c r="J64" s="59">
        <v>1</v>
      </c>
      <c r="K64" s="59">
        <v>1</v>
      </c>
      <c r="L64" s="59">
        <f t="shared" si="4"/>
        <v>0</v>
      </c>
      <c r="M64" s="59">
        <f t="shared" si="5"/>
        <v>0</v>
      </c>
      <c r="N64" s="59"/>
      <c r="O64" s="90">
        <v>0</v>
      </c>
      <c r="P64" s="95">
        <f t="shared" si="6"/>
        <v>0</v>
      </c>
      <c r="Q64" s="59">
        <f t="shared" si="7"/>
        <v>0</v>
      </c>
      <c r="R64" s="23">
        <v>450</v>
      </c>
      <c r="S64" s="29">
        <f t="shared" si="12"/>
        <v>0</v>
      </c>
      <c r="T64" s="98">
        <f t="shared" si="11"/>
        <v>0</v>
      </c>
      <c r="U64" s="99">
        <f t="shared" si="8"/>
        <v>0</v>
      </c>
    </row>
    <row r="65" spans="1:23" s="26" customFormat="1" ht="15.75" x14ac:dyDescent="0.25">
      <c r="A65" s="103">
        <v>1</v>
      </c>
      <c r="B65" s="24" t="s">
        <v>94</v>
      </c>
      <c r="C65" s="24" t="s">
        <v>9</v>
      </c>
      <c r="D65" s="92">
        <v>3</v>
      </c>
      <c r="E65" s="92">
        <f t="shared" si="9"/>
        <v>1560.87</v>
      </c>
      <c r="F65" s="91"/>
      <c r="G65" s="91"/>
      <c r="H65" s="91">
        <f t="shared" si="10"/>
        <v>3</v>
      </c>
      <c r="I65" s="59">
        <v>1</v>
      </c>
      <c r="J65" s="96">
        <v>1</v>
      </c>
      <c r="K65" s="96">
        <v>1</v>
      </c>
      <c r="L65" s="59">
        <f t="shared" si="4"/>
        <v>0</v>
      </c>
      <c r="M65" s="59">
        <f t="shared" si="5"/>
        <v>0</v>
      </c>
      <c r="N65" s="59"/>
      <c r="O65" s="90">
        <v>2</v>
      </c>
      <c r="P65" s="95">
        <f t="shared" si="6"/>
        <v>-2</v>
      </c>
      <c r="Q65" s="59">
        <f t="shared" si="7"/>
        <v>-2</v>
      </c>
      <c r="R65" s="23">
        <v>520.29</v>
      </c>
      <c r="S65" s="29">
        <f t="shared" si="12"/>
        <v>1040.58</v>
      </c>
      <c r="T65" s="98">
        <f t="shared" si="11"/>
        <v>2</v>
      </c>
      <c r="U65" s="99">
        <f t="shared" si="8"/>
        <v>0</v>
      </c>
    </row>
    <row r="66" spans="1:23" s="26" customFormat="1" ht="15.75" hidden="1" x14ac:dyDescent="0.25">
      <c r="A66" s="65">
        <v>63</v>
      </c>
      <c r="B66" s="24" t="s">
        <v>141</v>
      </c>
      <c r="C66" s="24" t="s">
        <v>9</v>
      </c>
      <c r="D66" s="92">
        <v>1</v>
      </c>
      <c r="E66" s="92">
        <f t="shared" ref="E66:E97" si="13">D66*R66</f>
        <v>50.43</v>
      </c>
      <c r="F66" s="91"/>
      <c r="G66" s="91"/>
      <c r="H66" s="91">
        <f t="shared" ref="H66:H97" si="14">D66+G66</f>
        <v>1</v>
      </c>
      <c r="I66" s="59">
        <v>1</v>
      </c>
      <c r="J66" s="59">
        <v>1</v>
      </c>
      <c r="K66" s="59">
        <v>1</v>
      </c>
      <c r="L66" s="59">
        <f t="shared" si="4"/>
        <v>0</v>
      </c>
      <c r="M66" s="59">
        <f t="shared" si="5"/>
        <v>0</v>
      </c>
      <c r="N66" s="59"/>
      <c r="O66" s="90">
        <v>0</v>
      </c>
      <c r="P66" s="95">
        <f t="shared" si="6"/>
        <v>0</v>
      </c>
      <c r="Q66" s="59">
        <f t="shared" si="7"/>
        <v>0</v>
      </c>
      <c r="R66" s="23">
        <v>50.43</v>
      </c>
      <c r="S66" s="29">
        <f t="shared" si="12"/>
        <v>0</v>
      </c>
      <c r="T66" s="98">
        <f t="shared" ref="T66:T97" si="15">H66-I66</f>
        <v>0</v>
      </c>
      <c r="U66" s="99">
        <f t="shared" si="8"/>
        <v>0</v>
      </c>
    </row>
    <row r="67" spans="1:23" s="26" customFormat="1" ht="15.75" hidden="1" x14ac:dyDescent="0.25">
      <c r="A67" s="65">
        <v>64</v>
      </c>
      <c r="B67" s="24" t="s">
        <v>142</v>
      </c>
      <c r="C67" s="24" t="s">
        <v>9</v>
      </c>
      <c r="D67" s="92">
        <v>3</v>
      </c>
      <c r="E67" s="92">
        <f t="shared" si="13"/>
        <v>64.77</v>
      </c>
      <c r="F67" s="91"/>
      <c r="G67" s="91"/>
      <c r="H67" s="91">
        <f t="shared" si="14"/>
        <v>3</v>
      </c>
      <c r="I67" s="59">
        <v>3</v>
      </c>
      <c r="J67" s="59">
        <v>3</v>
      </c>
      <c r="K67" s="59">
        <v>3</v>
      </c>
      <c r="L67" s="59">
        <f t="shared" si="4"/>
        <v>0</v>
      </c>
      <c r="M67" s="59">
        <f t="shared" si="5"/>
        <v>0</v>
      </c>
      <c r="N67" s="59"/>
      <c r="O67" s="90">
        <v>0</v>
      </c>
      <c r="P67" s="95">
        <f t="shared" si="6"/>
        <v>0</v>
      </c>
      <c r="Q67" s="59">
        <f t="shared" si="7"/>
        <v>0</v>
      </c>
      <c r="R67" s="23">
        <v>21.59</v>
      </c>
      <c r="S67" s="29">
        <f t="shared" si="12"/>
        <v>0</v>
      </c>
      <c r="T67" s="98">
        <f t="shared" si="15"/>
        <v>0</v>
      </c>
      <c r="U67" s="99">
        <f t="shared" ref="U67:U129" si="16">O67-T67</f>
        <v>0</v>
      </c>
    </row>
    <row r="68" spans="1:23" s="26" customFormat="1" ht="15.75" x14ac:dyDescent="0.25">
      <c r="A68" s="103">
        <v>1</v>
      </c>
      <c r="B68" s="24" t="s">
        <v>91</v>
      </c>
      <c r="C68" s="24" t="s">
        <v>9</v>
      </c>
      <c r="D68" s="92">
        <v>1</v>
      </c>
      <c r="E68" s="92">
        <f t="shared" si="13"/>
        <v>345</v>
      </c>
      <c r="F68" s="91"/>
      <c r="G68" s="91"/>
      <c r="H68" s="91">
        <f t="shared" si="14"/>
        <v>1</v>
      </c>
      <c r="I68" s="59"/>
      <c r="J68" s="59"/>
      <c r="K68" s="59"/>
      <c r="L68" s="59">
        <f t="shared" si="4"/>
        <v>0</v>
      </c>
      <c r="M68" s="59">
        <f t="shared" si="5"/>
        <v>0</v>
      </c>
      <c r="N68" s="59"/>
      <c r="O68" s="90">
        <v>1</v>
      </c>
      <c r="P68" s="95">
        <f t="shared" si="6"/>
        <v>-1</v>
      </c>
      <c r="Q68" s="59">
        <f t="shared" si="7"/>
        <v>-1</v>
      </c>
      <c r="R68" s="23">
        <v>345</v>
      </c>
      <c r="S68" s="29">
        <f t="shared" si="12"/>
        <v>345</v>
      </c>
      <c r="T68" s="98">
        <f t="shared" si="15"/>
        <v>1</v>
      </c>
      <c r="U68" s="99">
        <f t="shared" si="16"/>
        <v>0</v>
      </c>
    </row>
    <row r="69" spans="1:23" s="26" customFormat="1" ht="15.75" x14ac:dyDescent="0.25">
      <c r="A69" s="103">
        <v>1</v>
      </c>
      <c r="B69" s="24" t="s">
        <v>89</v>
      </c>
      <c r="C69" s="24" t="s">
        <v>9</v>
      </c>
      <c r="D69" s="92">
        <v>1</v>
      </c>
      <c r="E69" s="92">
        <f t="shared" si="13"/>
        <v>334.07</v>
      </c>
      <c r="F69" s="91"/>
      <c r="G69" s="91"/>
      <c r="H69" s="91">
        <f t="shared" si="14"/>
        <v>1</v>
      </c>
      <c r="I69" s="59"/>
      <c r="J69" s="59"/>
      <c r="K69" s="59"/>
      <c r="L69" s="59">
        <f t="shared" si="4"/>
        <v>0</v>
      </c>
      <c r="M69" s="59">
        <f t="shared" ref="M69:M134" si="17">I69-K69</f>
        <v>0</v>
      </c>
      <c r="N69" s="59"/>
      <c r="O69" s="90">
        <v>1</v>
      </c>
      <c r="P69" s="95">
        <f t="shared" si="6"/>
        <v>-1</v>
      </c>
      <c r="Q69" s="59">
        <f t="shared" ref="Q69:Q134" si="18">M69-O69</f>
        <v>-1</v>
      </c>
      <c r="R69" s="23">
        <v>334.07</v>
      </c>
      <c r="S69" s="29">
        <f t="shared" si="12"/>
        <v>334.07</v>
      </c>
      <c r="T69" s="98">
        <f t="shared" si="15"/>
        <v>1</v>
      </c>
      <c r="U69" s="99">
        <f t="shared" si="16"/>
        <v>0</v>
      </c>
    </row>
    <row r="70" spans="1:23" s="26" customFormat="1" ht="15.75" x14ac:dyDescent="0.25">
      <c r="A70" s="103">
        <v>1</v>
      </c>
      <c r="B70" s="21" t="s">
        <v>46</v>
      </c>
      <c r="C70" s="24" t="s">
        <v>9</v>
      </c>
      <c r="D70" s="92">
        <v>1</v>
      </c>
      <c r="E70" s="92">
        <f t="shared" si="13"/>
        <v>32.369999999999997</v>
      </c>
      <c r="F70" s="91"/>
      <c r="G70" s="91"/>
      <c r="H70" s="91">
        <f t="shared" si="14"/>
        <v>1</v>
      </c>
      <c r="I70" s="59"/>
      <c r="J70" s="59"/>
      <c r="K70" s="59"/>
      <c r="L70" s="59">
        <f t="shared" si="4"/>
        <v>0</v>
      </c>
      <c r="M70" s="59">
        <f t="shared" si="17"/>
        <v>0</v>
      </c>
      <c r="N70" s="59"/>
      <c r="O70" s="90">
        <v>1</v>
      </c>
      <c r="P70" s="95">
        <f t="shared" ref="P70:P135" si="19">L70-O70</f>
        <v>-1</v>
      </c>
      <c r="Q70" s="59">
        <f t="shared" si="18"/>
        <v>-1</v>
      </c>
      <c r="R70" s="23">
        <v>32.369999999999997</v>
      </c>
      <c r="S70" s="29">
        <f t="shared" si="12"/>
        <v>32.369999999999997</v>
      </c>
      <c r="T70" s="98">
        <f t="shared" si="15"/>
        <v>1</v>
      </c>
      <c r="U70" s="99">
        <f t="shared" si="16"/>
        <v>0</v>
      </c>
    </row>
    <row r="71" spans="1:23" s="26" customFormat="1" ht="15.75" hidden="1" x14ac:dyDescent="0.25">
      <c r="A71" s="65">
        <v>68</v>
      </c>
      <c r="B71" s="24" t="s">
        <v>143</v>
      </c>
      <c r="C71" s="24" t="s">
        <v>9</v>
      </c>
      <c r="D71" s="92">
        <v>2</v>
      </c>
      <c r="E71" s="92">
        <f t="shared" si="13"/>
        <v>252</v>
      </c>
      <c r="F71" s="91"/>
      <c r="G71" s="91"/>
      <c r="H71" s="91">
        <f t="shared" si="14"/>
        <v>2</v>
      </c>
      <c r="I71" s="59">
        <f>1+1</f>
        <v>2</v>
      </c>
      <c r="J71" s="59">
        <f>1+1</f>
        <v>2</v>
      </c>
      <c r="K71" s="59">
        <f>1+1</f>
        <v>2</v>
      </c>
      <c r="L71" s="59">
        <f t="shared" ref="L71:L134" si="20">I71-J71</f>
        <v>0</v>
      </c>
      <c r="M71" s="59">
        <f t="shared" si="17"/>
        <v>0</v>
      </c>
      <c r="N71" s="59"/>
      <c r="O71" s="90">
        <v>0</v>
      </c>
      <c r="P71" s="95">
        <f t="shared" si="19"/>
        <v>0</v>
      </c>
      <c r="Q71" s="59">
        <f t="shared" si="18"/>
        <v>0</v>
      </c>
      <c r="R71" s="23">
        <v>126</v>
      </c>
      <c r="S71" s="29">
        <f t="shared" si="12"/>
        <v>0</v>
      </c>
      <c r="T71" s="98">
        <f t="shared" si="15"/>
        <v>0</v>
      </c>
      <c r="U71" s="99">
        <f t="shared" si="16"/>
        <v>0</v>
      </c>
    </row>
    <row r="72" spans="1:23" s="26" customFormat="1" ht="15.75" x14ac:dyDescent="0.25">
      <c r="A72" s="103">
        <v>1</v>
      </c>
      <c r="B72" s="24" t="s">
        <v>63</v>
      </c>
      <c r="C72" s="24" t="s">
        <v>9</v>
      </c>
      <c r="D72" s="92">
        <v>1</v>
      </c>
      <c r="E72" s="92">
        <f t="shared" si="13"/>
        <v>109.77</v>
      </c>
      <c r="F72" s="91"/>
      <c r="G72" s="91"/>
      <c r="H72" s="91">
        <f t="shared" si="14"/>
        <v>1</v>
      </c>
      <c r="I72" s="59"/>
      <c r="J72" s="59"/>
      <c r="K72" s="59"/>
      <c r="L72" s="59">
        <f t="shared" si="20"/>
        <v>0</v>
      </c>
      <c r="M72" s="59">
        <f t="shared" si="17"/>
        <v>0</v>
      </c>
      <c r="N72" s="59"/>
      <c r="O72" s="90">
        <v>1</v>
      </c>
      <c r="P72" s="95">
        <f t="shared" si="19"/>
        <v>-1</v>
      </c>
      <c r="Q72" s="59">
        <f t="shared" si="18"/>
        <v>-1</v>
      </c>
      <c r="R72" s="23">
        <v>109.77</v>
      </c>
      <c r="S72" s="29">
        <f t="shared" si="12"/>
        <v>109.77</v>
      </c>
      <c r="T72" s="98">
        <f t="shared" si="15"/>
        <v>1</v>
      </c>
      <c r="U72" s="99">
        <f t="shared" si="16"/>
        <v>0</v>
      </c>
    </row>
    <row r="73" spans="1:23" s="26" customFormat="1" ht="15.75" hidden="1" x14ac:dyDescent="0.25">
      <c r="A73" s="65">
        <v>70</v>
      </c>
      <c r="B73" s="24" t="s">
        <v>66</v>
      </c>
      <c r="C73" s="24" t="s">
        <v>9</v>
      </c>
      <c r="D73" s="92">
        <v>1</v>
      </c>
      <c r="E73" s="92">
        <f t="shared" si="13"/>
        <v>158.04</v>
      </c>
      <c r="F73" s="91"/>
      <c r="G73" s="91"/>
      <c r="H73" s="91">
        <f t="shared" si="14"/>
        <v>1</v>
      </c>
      <c r="I73" s="59">
        <v>1</v>
      </c>
      <c r="J73" s="59">
        <v>1</v>
      </c>
      <c r="K73" s="59">
        <v>1</v>
      </c>
      <c r="L73" s="59">
        <f t="shared" si="20"/>
        <v>0</v>
      </c>
      <c r="M73" s="59">
        <f t="shared" si="17"/>
        <v>0</v>
      </c>
      <c r="N73" s="59"/>
      <c r="O73" s="90">
        <v>0</v>
      </c>
      <c r="P73" s="95">
        <f t="shared" si="19"/>
        <v>0</v>
      </c>
      <c r="Q73" s="59">
        <f t="shared" si="18"/>
        <v>0</v>
      </c>
      <c r="R73" s="23">
        <v>158.04</v>
      </c>
      <c r="S73" s="29">
        <f t="shared" si="12"/>
        <v>0</v>
      </c>
      <c r="T73" s="98">
        <f t="shared" si="15"/>
        <v>0</v>
      </c>
      <c r="U73" s="99">
        <f t="shared" si="16"/>
        <v>0</v>
      </c>
    </row>
    <row r="74" spans="1:23" s="26" customFormat="1" ht="15.75" x14ac:dyDescent="0.25">
      <c r="A74" s="103">
        <v>1</v>
      </c>
      <c r="B74" s="24" t="s">
        <v>66</v>
      </c>
      <c r="C74" s="24"/>
      <c r="D74" s="65"/>
      <c r="E74" s="65">
        <f t="shared" si="13"/>
        <v>0</v>
      </c>
      <c r="F74" s="91"/>
      <c r="G74" s="91">
        <v>1</v>
      </c>
      <c r="H74" s="91">
        <f t="shared" si="14"/>
        <v>1</v>
      </c>
      <c r="I74" s="59"/>
      <c r="J74" s="59"/>
      <c r="K74" s="59"/>
      <c r="L74" s="59"/>
      <c r="M74" s="59"/>
      <c r="N74" s="59"/>
      <c r="O74" s="90">
        <v>1</v>
      </c>
      <c r="P74" s="95"/>
      <c r="Q74" s="59"/>
      <c r="R74" s="23">
        <v>166.98</v>
      </c>
      <c r="S74" s="29">
        <f t="shared" si="12"/>
        <v>166.98</v>
      </c>
      <c r="T74" s="98">
        <f t="shared" si="15"/>
        <v>1</v>
      </c>
      <c r="U74" s="99">
        <f t="shared" si="16"/>
        <v>0</v>
      </c>
      <c r="W74" s="26" t="s">
        <v>199</v>
      </c>
    </row>
    <row r="75" spans="1:23" s="26" customFormat="1" ht="15.75" x14ac:dyDescent="0.25">
      <c r="A75" s="103">
        <v>1</v>
      </c>
      <c r="B75" s="24" t="s">
        <v>66</v>
      </c>
      <c r="C75" s="24" t="s">
        <v>9</v>
      </c>
      <c r="D75" s="92">
        <v>3</v>
      </c>
      <c r="E75" s="92">
        <f t="shared" si="13"/>
        <v>474.18</v>
      </c>
      <c r="F75" s="91"/>
      <c r="G75" s="91"/>
      <c r="H75" s="91">
        <f t="shared" si="14"/>
        <v>3</v>
      </c>
      <c r="I75" s="59"/>
      <c r="J75" s="59"/>
      <c r="K75" s="59"/>
      <c r="L75" s="59">
        <f t="shared" si="20"/>
        <v>0</v>
      </c>
      <c r="M75" s="59">
        <f t="shared" si="17"/>
        <v>0</v>
      </c>
      <c r="N75" s="59"/>
      <c r="O75" s="90">
        <v>3</v>
      </c>
      <c r="P75" s="95">
        <f t="shared" si="19"/>
        <v>-3</v>
      </c>
      <c r="Q75" s="59">
        <f t="shared" si="18"/>
        <v>-3</v>
      </c>
      <c r="R75" s="23">
        <v>158.06</v>
      </c>
      <c r="S75" s="29">
        <f t="shared" si="12"/>
        <v>474.18</v>
      </c>
      <c r="T75" s="98">
        <f t="shared" si="15"/>
        <v>3</v>
      </c>
      <c r="U75" s="99">
        <f t="shared" si="16"/>
        <v>0</v>
      </c>
    </row>
    <row r="76" spans="1:23" s="26" customFormat="1" ht="15.75" hidden="1" x14ac:dyDescent="0.25">
      <c r="A76" s="65">
        <v>72</v>
      </c>
      <c r="B76" s="24">
        <v>310</v>
      </c>
      <c r="C76" s="24"/>
      <c r="D76" s="65"/>
      <c r="E76" s="65">
        <f t="shared" si="13"/>
        <v>0</v>
      </c>
      <c r="F76" s="91">
        <v>1</v>
      </c>
      <c r="G76" s="91"/>
      <c r="H76" s="91">
        <f t="shared" si="14"/>
        <v>0</v>
      </c>
      <c r="I76" s="59"/>
      <c r="J76" s="59"/>
      <c r="K76" s="59"/>
      <c r="L76" s="59">
        <f t="shared" si="20"/>
        <v>0</v>
      </c>
      <c r="M76" s="59">
        <f t="shared" si="17"/>
        <v>0</v>
      </c>
      <c r="N76" s="59"/>
      <c r="O76" s="90">
        <v>0</v>
      </c>
      <c r="P76" s="95">
        <f t="shared" si="19"/>
        <v>0</v>
      </c>
      <c r="Q76" s="59">
        <f t="shared" si="18"/>
        <v>0</v>
      </c>
      <c r="R76" s="23">
        <v>166.98</v>
      </c>
      <c r="S76" s="29">
        <f t="shared" si="12"/>
        <v>0</v>
      </c>
      <c r="T76" s="98">
        <f t="shared" si="15"/>
        <v>0</v>
      </c>
      <c r="U76" s="99">
        <f t="shared" si="16"/>
        <v>0</v>
      </c>
      <c r="W76" s="26" t="s">
        <v>203</v>
      </c>
    </row>
    <row r="77" spans="1:23" s="26" customFormat="1" ht="15.75" x14ac:dyDescent="0.25">
      <c r="A77" s="103">
        <v>1</v>
      </c>
      <c r="B77" s="24" t="s">
        <v>144</v>
      </c>
      <c r="C77" s="24" t="s">
        <v>9</v>
      </c>
      <c r="D77" s="92">
        <v>1</v>
      </c>
      <c r="E77" s="92">
        <f t="shared" si="13"/>
        <v>196.8</v>
      </c>
      <c r="F77" s="91"/>
      <c r="G77" s="91"/>
      <c r="H77" s="91">
        <f t="shared" si="14"/>
        <v>1</v>
      </c>
      <c r="I77" s="59"/>
      <c r="J77" s="59"/>
      <c r="K77" s="59"/>
      <c r="L77" s="59">
        <f t="shared" si="20"/>
        <v>0</v>
      </c>
      <c r="M77" s="59">
        <f t="shared" si="17"/>
        <v>0</v>
      </c>
      <c r="N77" s="59"/>
      <c r="O77" s="90">
        <v>1</v>
      </c>
      <c r="P77" s="95">
        <f t="shared" si="19"/>
        <v>-1</v>
      </c>
      <c r="Q77" s="59">
        <f t="shared" si="18"/>
        <v>-1</v>
      </c>
      <c r="R77" s="23">
        <v>196.8</v>
      </c>
      <c r="S77" s="29">
        <f t="shared" si="12"/>
        <v>196.8</v>
      </c>
      <c r="T77" s="98">
        <f t="shared" si="15"/>
        <v>1</v>
      </c>
      <c r="U77" s="99">
        <f t="shared" si="16"/>
        <v>0</v>
      </c>
    </row>
    <row r="78" spans="1:23" s="26" customFormat="1" ht="15.75" x14ac:dyDescent="0.25">
      <c r="A78" s="103">
        <v>1</v>
      </c>
      <c r="B78" s="24" t="s">
        <v>83</v>
      </c>
      <c r="C78" s="24" t="s">
        <v>9</v>
      </c>
      <c r="D78" s="92">
        <v>6</v>
      </c>
      <c r="E78" s="92">
        <f t="shared" si="13"/>
        <v>1360.5</v>
      </c>
      <c r="F78" s="91"/>
      <c r="G78" s="91"/>
      <c r="H78" s="91">
        <f t="shared" si="14"/>
        <v>6</v>
      </c>
      <c r="I78" s="59">
        <v>3</v>
      </c>
      <c r="J78" s="59">
        <v>3</v>
      </c>
      <c r="K78" s="59">
        <v>3</v>
      </c>
      <c r="L78" s="59">
        <f t="shared" si="20"/>
        <v>0</v>
      </c>
      <c r="M78" s="59">
        <f t="shared" si="17"/>
        <v>0</v>
      </c>
      <c r="N78" s="59"/>
      <c r="O78" s="90">
        <v>3</v>
      </c>
      <c r="P78" s="95">
        <f t="shared" si="19"/>
        <v>-3</v>
      </c>
      <c r="Q78" s="59">
        <f t="shared" si="18"/>
        <v>-3</v>
      </c>
      <c r="R78" s="23">
        <v>226.75</v>
      </c>
      <c r="S78" s="29">
        <f t="shared" si="12"/>
        <v>680.25</v>
      </c>
      <c r="T78" s="98">
        <f t="shared" si="15"/>
        <v>3</v>
      </c>
      <c r="U78" s="99">
        <f t="shared" si="16"/>
        <v>0</v>
      </c>
    </row>
    <row r="79" spans="1:23" s="26" customFormat="1" ht="15.75" hidden="1" x14ac:dyDescent="0.25">
      <c r="A79" s="65">
        <v>75</v>
      </c>
      <c r="B79" s="24" t="s">
        <v>145</v>
      </c>
      <c r="C79" s="24" t="s">
        <v>9</v>
      </c>
      <c r="D79" s="92">
        <v>2</v>
      </c>
      <c r="E79" s="92">
        <f t="shared" si="13"/>
        <v>40</v>
      </c>
      <c r="F79" s="91"/>
      <c r="G79" s="91"/>
      <c r="H79" s="91">
        <f t="shared" si="14"/>
        <v>2</v>
      </c>
      <c r="I79" s="59">
        <f>1+1</f>
        <v>2</v>
      </c>
      <c r="J79" s="96">
        <v>2</v>
      </c>
      <c r="K79" s="96">
        <v>2</v>
      </c>
      <c r="L79" s="59">
        <f t="shared" si="20"/>
        <v>0</v>
      </c>
      <c r="M79" s="59">
        <f t="shared" si="17"/>
        <v>0</v>
      </c>
      <c r="N79" s="59"/>
      <c r="O79" s="90">
        <v>0</v>
      </c>
      <c r="P79" s="95">
        <f t="shared" si="19"/>
        <v>0</v>
      </c>
      <c r="Q79" s="59">
        <f t="shared" si="18"/>
        <v>0</v>
      </c>
      <c r="R79" s="23">
        <v>20</v>
      </c>
      <c r="S79" s="29">
        <f t="shared" si="12"/>
        <v>0</v>
      </c>
      <c r="T79" s="98">
        <f t="shared" si="15"/>
        <v>0</v>
      </c>
      <c r="U79" s="99">
        <f t="shared" si="16"/>
        <v>0</v>
      </c>
    </row>
    <row r="80" spans="1:23" s="26" customFormat="1" ht="15.75" x14ac:dyDescent="0.25">
      <c r="A80" s="103">
        <v>1</v>
      </c>
      <c r="B80" s="21" t="s">
        <v>204</v>
      </c>
      <c r="C80" s="24" t="s">
        <v>9</v>
      </c>
      <c r="D80" s="92">
        <v>1</v>
      </c>
      <c r="E80" s="92">
        <f t="shared" si="13"/>
        <v>31.36</v>
      </c>
      <c r="F80" s="91"/>
      <c r="G80" s="91"/>
      <c r="H80" s="91">
        <f t="shared" si="14"/>
        <v>1</v>
      </c>
      <c r="I80" s="59"/>
      <c r="J80" s="59"/>
      <c r="K80" s="59"/>
      <c r="L80" s="59">
        <f t="shared" si="20"/>
        <v>0</v>
      </c>
      <c r="M80" s="59">
        <f t="shared" si="17"/>
        <v>0</v>
      </c>
      <c r="N80" s="59"/>
      <c r="O80" s="90">
        <v>1</v>
      </c>
      <c r="P80" s="95">
        <f t="shared" si="19"/>
        <v>-1</v>
      </c>
      <c r="Q80" s="59">
        <f t="shared" si="18"/>
        <v>-1</v>
      </c>
      <c r="R80" s="23">
        <v>31.36</v>
      </c>
      <c r="S80" s="29">
        <f t="shared" si="12"/>
        <v>31.36</v>
      </c>
      <c r="T80" s="98">
        <f t="shared" si="15"/>
        <v>1</v>
      </c>
      <c r="U80" s="99">
        <f t="shared" si="16"/>
        <v>0</v>
      </c>
    </row>
    <row r="81" spans="1:23" s="26" customFormat="1" ht="15.75" x14ac:dyDescent="0.25">
      <c r="A81" s="103">
        <v>1</v>
      </c>
      <c r="B81" s="21" t="s">
        <v>147</v>
      </c>
      <c r="C81" s="24" t="s">
        <v>9</v>
      </c>
      <c r="D81" s="92">
        <v>13</v>
      </c>
      <c r="E81" s="92">
        <f t="shared" si="13"/>
        <v>1381.51</v>
      </c>
      <c r="F81" s="91"/>
      <c r="G81" s="91">
        <f>4</f>
        <v>4</v>
      </c>
      <c r="H81" s="91">
        <f t="shared" si="14"/>
        <v>17</v>
      </c>
      <c r="I81" s="59">
        <f>1+2+1+1+2+1+2+2+1+1</f>
        <v>14</v>
      </c>
      <c r="J81" s="59">
        <f>3+2+2+2+1+1+1+1+1+2</f>
        <v>16</v>
      </c>
      <c r="K81" s="59">
        <f>1+2+1+1+1+2+1+2+2+1+1+1</f>
        <v>16</v>
      </c>
      <c r="L81" s="59">
        <f t="shared" si="20"/>
        <v>-2</v>
      </c>
      <c r="M81" s="59">
        <f t="shared" si="17"/>
        <v>-2</v>
      </c>
      <c r="N81" s="59"/>
      <c r="O81" s="90">
        <v>3</v>
      </c>
      <c r="P81" s="95">
        <f t="shared" si="19"/>
        <v>-5</v>
      </c>
      <c r="Q81" s="59">
        <f t="shared" si="18"/>
        <v>-5</v>
      </c>
      <c r="R81" s="23">
        <v>106.27</v>
      </c>
      <c r="S81" s="29">
        <f t="shared" si="12"/>
        <v>318.81</v>
      </c>
      <c r="T81" s="98">
        <f t="shared" si="15"/>
        <v>3</v>
      </c>
      <c r="U81" s="99">
        <f t="shared" si="16"/>
        <v>0</v>
      </c>
      <c r="W81" s="26" t="s">
        <v>202</v>
      </c>
    </row>
    <row r="82" spans="1:23" s="26" customFormat="1" ht="15.75" x14ac:dyDescent="0.25">
      <c r="A82" s="103">
        <v>1</v>
      </c>
      <c r="B82" s="24" t="s">
        <v>131</v>
      </c>
      <c r="C82" s="24"/>
      <c r="D82" s="65"/>
      <c r="E82" s="65">
        <f t="shared" si="13"/>
        <v>0</v>
      </c>
      <c r="F82" s="91">
        <v>1</v>
      </c>
      <c r="G82" s="91">
        <v>1</v>
      </c>
      <c r="H82" s="91">
        <f t="shared" si="14"/>
        <v>1</v>
      </c>
      <c r="I82" s="59"/>
      <c r="J82" s="59">
        <v>1</v>
      </c>
      <c r="K82" s="59"/>
      <c r="L82" s="59">
        <f t="shared" si="20"/>
        <v>-1</v>
      </c>
      <c r="M82" s="59">
        <f t="shared" si="17"/>
        <v>0</v>
      </c>
      <c r="N82" s="59"/>
      <c r="O82" s="90">
        <v>1</v>
      </c>
      <c r="P82" s="95">
        <f t="shared" si="19"/>
        <v>-2</v>
      </c>
      <c r="Q82" s="59">
        <f t="shared" si="18"/>
        <v>-1</v>
      </c>
      <c r="R82" s="23">
        <v>17.38</v>
      </c>
      <c r="S82" s="29">
        <v>17.38</v>
      </c>
      <c r="T82" s="98">
        <f t="shared" si="15"/>
        <v>1</v>
      </c>
      <c r="U82" s="99">
        <f t="shared" si="16"/>
        <v>0</v>
      </c>
    </row>
    <row r="83" spans="1:23" s="26" customFormat="1" ht="15.75" hidden="1" x14ac:dyDescent="0.25">
      <c r="A83" s="65">
        <v>80</v>
      </c>
      <c r="B83" s="24" t="s">
        <v>131</v>
      </c>
      <c r="C83" s="24"/>
      <c r="D83" s="65"/>
      <c r="E83" s="65">
        <f t="shared" si="13"/>
        <v>0</v>
      </c>
      <c r="F83" s="91">
        <v>1</v>
      </c>
      <c r="G83" s="91">
        <v>1</v>
      </c>
      <c r="H83" s="91">
        <f t="shared" si="14"/>
        <v>1</v>
      </c>
      <c r="I83" s="59">
        <v>1</v>
      </c>
      <c r="J83" s="59"/>
      <c r="K83" s="59">
        <v>1</v>
      </c>
      <c r="L83" s="59"/>
      <c r="M83" s="59">
        <f t="shared" si="17"/>
        <v>0</v>
      </c>
      <c r="N83" s="59"/>
      <c r="O83" s="90">
        <v>0</v>
      </c>
      <c r="P83" s="95"/>
      <c r="Q83" s="59">
        <f t="shared" si="18"/>
        <v>0</v>
      </c>
      <c r="R83" s="23">
        <v>30.23</v>
      </c>
      <c r="S83" s="29">
        <f t="shared" ref="S83:S114" si="21">O83*R83</f>
        <v>0</v>
      </c>
      <c r="T83" s="98">
        <f t="shared" si="15"/>
        <v>0</v>
      </c>
      <c r="U83" s="99">
        <f t="shared" si="16"/>
        <v>0</v>
      </c>
    </row>
    <row r="84" spans="1:23" s="26" customFormat="1" ht="15.75" x14ac:dyDescent="0.25">
      <c r="A84" s="103">
        <v>1</v>
      </c>
      <c r="B84" s="24" t="s">
        <v>131</v>
      </c>
      <c r="C84" s="24"/>
      <c r="D84" s="65"/>
      <c r="E84" s="65">
        <f t="shared" si="13"/>
        <v>0</v>
      </c>
      <c r="F84" s="91">
        <v>18</v>
      </c>
      <c r="G84" s="91">
        <f>4+2</f>
        <v>6</v>
      </c>
      <c r="H84" s="91">
        <f t="shared" si="14"/>
        <v>6</v>
      </c>
      <c r="I84" s="59">
        <f>2+1</f>
        <v>3</v>
      </c>
      <c r="J84" s="59">
        <v>4</v>
      </c>
      <c r="K84" s="59">
        <v>4</v>
      </c>
      <c r="L84" s="59">
        <f t="shared" si="20"/>
        <v>-1</v>
      </c>
      <c r="M84" s="59">
        <f t="shared" si="17"/>
        <v>-1</v>
      </c>
      <c r="N84" s="59"/>
      <c r="O84" s="90">
        <v>3</v>
      </c>
      <c r="P84" s="95">
        <f t="shared" si="19"/>
        <v>-4</v>
      </c>
      <c r="Q84" s="59">
        <f t="shared" si="18"/>
        <v>-4</v>
      </c>
      <c r="R84" s="23">
        <v>39.36</v>
      </c>
      <c r="S84" s="29">
        <f t="shared" si="21"/>
        <v>118.08</v>
      </c>
      <c r="T84" s="98">
        <f t="shared" si="15"/>
        <v>3</v>
      </c>
      <c r="U84" s="99">
        <f t="shared" si="16"/>
        <v>0</v>
      </c>
    </row>
    <row r="85" spans="1:23" s="26" customFormat="1" ht="15.75" x14ac:dyDescent="0.25">
      <c r="A85" s="103">
        <v>1</v>
      </c>
      <c r="B85" s="24">
        <v>80</v>
      </c>
      <c r="C85" s="24"/>
      <c r="D85" s="65"/>
      <c r="E85" s="65">
        <f t="shared" si="13"/>
        <v>0</v>
      </c>
      <c r="F85" s="91"/>
      <c r="G85" s="91">
        <v>8</v>
      </c>
      <c r="H85" s="91">
        <f t="shared" si="14"/>
        <v>8</v>
      </c>
      <c r="I85" s="59"/>
      <c r="J85" s="59"/>
      <c r="K85" s="59"/>
      <c r="L85" s="59"/>
      <c r="M85" s="59"/>
      <c r="N85" s="59"/>
      <c r="O85" s="90">
        <v>8</v>
      </c>
      <c r="P85" s="95"/>
      <c r="Q85" s="59"/>
      <c r="R85" s="23">
        <v>46.06</v>
      </c>
      <c r="S85" s="29">
        <f t="shared" si="21"/>
        <v>368.48</v>
      </c>
      <c r="T85" s="98">
        <f t="shared" si="15"/>
        <v>8</v>
      </c>
      <c r="U85" s="99">
        <f t="shared" si="16"/>
        <v>0</v>
      </c>
    </row>
    <row r="86" spans="1:23" s="26" customFormat="1" ht="15.75" x14ac:dyDescent="0.25">
      <c r="A86" s="103">
        <v>1</v>
      </c>
      <c r="B86" s="24">
        <v>80</v>
      </c>
      <c r="C86" s="24"/>
      <c r="D86" s="65"/>
      <c r="E86" s="65">
        <f t="shared" si="13"/>
        <v>0</v>
      </c>
      <c r="F86" s="91"/>
      <c r="G86" s="91">
        <v>1</v>
      </c>
      <c r="H86" s="91">
        <f t="shared" si="14"/>
        <v>1</v>
      </c>
      <c r="I86" s="59"/>
      <c r="J86" s="59"/>
      <c r="K86" s="59"/>
      <c r="L86" s="59"/>
      <c r="M86" s="59"/>
      <c r="N86" s="59"/>
      <c r="O86" s="90">
        <v>1</v>
      </c>
      <c r="P86" s="95"/>
      <c r="Q86" s="59"/>
      <c r="R86" s="23">
        <v>46.03</v>
      </c>
      <c r="S86" s="29">
        <f t="shared" si="21"/>
        <v>46.03</v>
      </c>
      <c r="T86" s="98">
        <f t="shared" si="15"/>
        <v>1</v>
      </c>
      <c r="U86" s="99">
        <f t="shared" si="16"/>
        <v>0</v>
      </c>
    </row>
    <row r="87" spans="1:23" s="26" customFormat="1" ht="15.75" x14ac:dyDescent="0.25">
      <c r="A87" s="103">
        <v>1</v>
      </c>
      <c r="B87" s="21" t="s">
        <v>20</v>
      </c>
      <c r="C87" s="24" t="s">
        <v>9</v>
      </c>
      <c r="D87" s="92">
        <v>6</v>
      </c>
      <c r="E87" s="92">
        <f t="shared" si="13"/>
        <v>184.5</v>
      </c>
      <c r="F87" s="91">
        <v>86</v>
      </c>
      <c r="G87" s="91">
        <f>7+18+13+20+10+20</f>
        <v>88</v>
      </c>
      <c r="H87" s="91">
        <f t="shared" si="14"/>
        <v>94</v>
      </c>
      <c r="I87" s="59">
        <f>1+5+1+2+1+1+2+1+4+1+2+1+1+1+1+1+1+1+3+1+1+1+1+5+3+1+1+2+2+1+3+4+1+1+1+4+1+1+1+2+2+1+4+1+1+1+3+1+3+2+2+2+1</f>
        <v>93</v>
      </c>
      <c r="J87" s="59">
        <f>5+2+1+3+2+2+1+4+1+1+1+1+1+1+1+2+2+1+3+1+1+1+4+4+2+2+1+1+3+5+1+1+2+1+1+3</f>
        <v>69</v>
      </c>
      <c r="K87" s="59">
        <f>1+5+1+1+2+1+1+2+1+4+1+2+1+1+1+1+1+1+1+3+1+1+2+1+1+5+3+1+1+2+2+1+3+4+1+1+1+4+2+2+1+1+1+1+1+1+1+1+4+1+1+3+2+2</f>
        <v>92</v>
      </c>
      <c r="L87" s="59">
        <f t="shared" si="20"/>
        <v>24</v>
      </c>
      <c r="M87" s="59">
        <f t="shared" si="17"/>
        <v>1</v>
      </c>
      <c r="N87" s="59"/>
      <c r="O87" s="90">
        <v>1</v>
      </c>
      <c r="P87" s="95">
        <f t="shared" si="19"/>
        <v>23</v>
      </c>
      <c r="Q87" s="59">
        <f t="shared" si="18"/>
        <v>0</v>
      </c>
      <c r="R87" s="23">
        <v>30.75</v>
      </c>
      <c r="S87" s="29">
        <f t="shared" si="21"/>
        <v>30.75</v>
      </c>
      <c r="T87" s="98">
        <f t="shared" si="15"/>
        <v>1</v>
      </c>
      <c r="U87" s="99">
        <f t="shared" si="16"/>
        <v>0</v>
      </c>
    </row>
    <row r="88" spans="1:23" s="26" customFormat="1" ht="15.75" hidden="1" x14ac:dyDescent="0.25">
      <c r="A88" s="65">
        <v>83</v>
      </c>
      <c r="B88" s="21" t="s">
        <v>149</v>
      </c>
      <c r="C88" s="24" t="s">
        <v>9</v>
      </c>
      <c r="D88" s="92">
        <v>1</v>
      </c>
      <c r="E88" s="92">
        <f t="shared" si="13"/>
        <v>30.75</v>
      </c>
      <c r="F88" s="91"/>
      <c r="G88" s="91"/>
      <c r="H88" s="91">
        <f t="shared" si="14"/>
        <v>1</v>
      </c>
      <c r="I88" s="59">
        <v>1</v>
      </c>
      <c r="J88" s="59"/>
      <c r="K88" s="59">
        <v>1</v>
      </c>
      <c r="L88" s="59">
        <f t="shared" si="20"/>
        <v>1</v>
      </c>
      <c r="M88" s="59">
        <f t="shared" si="17"/>
        <v>0</v>
      </c>
      <c r="N88" s="59"/>
      <c r="O88" s="90">
        <v>0</v>
      </c>
      <c r="P88" s="95">
        <f t="shared" si="19"/>
        <v>1</v>
      </c>
      <c r="Q88" s="59">
        <f t="shared" si="18"/>
        <v>0</v>
      </c>
      <c r="R88" s="23">
        <v>30.75</v>
      </c>
      <c r="S88" s="29">
        <f t="shared" si="21"/>
        <v>0</v>
      </c>
      <c r="T88" s="98">
        <f t="shared" si="15"/>
        <v>0</v>
      </c>
      <c r="U88" s="99">
        <f t="shared" si="16"/>
        <v>0</v>
      </c>
    </row>
    <row r="89" spans="1:23" s="26" customFormat="1" ht="15.75" x14ac:dyDescent="0.25">
      <c r="A89" s="103">
        <v>1</v>
      </c>
      <c r="B89" s="21" t="s">
        <v>151</v>
      </c>
      <c r="C89" s="24" t="s">
        <v>9</v>
      </c>
      <c r="D89" s="92">
        <v>1</v>
      </c>
      <c r="E89" s="92">
        <f t="shared" si="13"/>
        <v>32.479999999999997</v>
      </c>
      <c r="F89" s="91"/>
      <c r="G89" s="91"/>
      <c r="H89" s="91">
        <f t="shared" si="14"/>
        <v>1</v>
      </c>
      <c r="I89" s="59"/>
      <c r="J89" s="59"/>
      <c r="K89" s="59"/>
      <c r="L89" s="59">
        <f t="shared" si="20"/>
        <v>0</v>
      </c>
      <c r="M89" s="59">
        <f t="shared" si="17"/>
        <v>0</v>
      </c>
      <c r="N89" s="59"/>
      <c r="O89" s="90">
        <v>1</v>
      </c>
      <c r="P89" s="95">
        <f t="shared" si="19"/>
        <v>-1</v>
      </c>
      <c r="Q89" s="59">
        <f t="shared" si="18"/>
        <v>-1</v>
      </c>
      <c r="R89" s="23">
        <v>32.479999999999997</v>
      </c>
      <c r="S89" s="29">
        <f t="shared" si="21"/>
        <v>32.479999999999997</v>
      </c>
      <c r="T89" s="98">
        <f t="shared" si="15"/>
        <v>1</v>
      </c>
      <c r="U89" s="99">
        <f t="shared" si="16"/>
        <v>0</v>
      </c>
    </row>
    <row r="90" spans="1:23" s="26" customFormat="1" ht="15.75" x14ac:dyDescent="0.25">
      <c r="A90" s="103">
        <v>1</v>
      </c>
      <c r="B90" s="21" t="s">
        <v>152</v>
      </c>
      <c r="C90" s="24" t="s">
        <v>9</v>
      </c>
      <c r="D90" s="92">
        <v>6</v>
      </c>
      <c r="E90" s="92">
        <f t="shared" si="13"/>
        <v>194.82</v>
      </c>
      <c r="F90" s="91"/>
      <c r="G90" s="91"/>
      <c r="H90" s="91">
        <f t="shared" si="14"/>
        <v>6</v>
      </c>
      <c r="I90" s="59"/>
      <c r="J90" s="59"/>
      <c r="K90" s="59"/>
      <c r="L90" s="59">
        <f t="shared" si="20"/>
        <v>0</v>
      </c>
      <c r="M90" s="59">
        <f t="shared" si="17"/>
        <v>0</v>
      </c>
      <c r="N90" s="59"/>
      <c r="O90" s="90">
        <v>6</v>
      </c>
      <c r="P90" s="95">
        <f t="shared" si="19"/>
        <v>-6</v>
      </c>
      <c r="Q90" s="59">
        <f t="shared" si="18"/>
        <v>-6</v>
      </c>
      <c r="R90" s="23">
        <v>32.47</v>
      </c>
      <c r="S90" s="29">
        <f t="shared" si="21"/>
        <v>194.82</v>
      </c>
      <c r="T90" s="98">
        <f t="shared" si="15"/>
        <v>6</v>
      </c>
      <c r="U90" s="99">
        <f t="shared" si="16"/>
        <v>0</v>
      </c>
    </row>
    <row r="91" spans="1:23" s="26" customFormat="1" ht="15.75" x14ac:dyDescent="0.25">
      <c r="A91" s="103">
        <v>1</v>
      </c>
      <c r="B91" s="21" t="s">
        <v>205</v>
      </c>
      <c r="C91" s="24" t="s">
        <v>9</v>
      </c>
      <c r="D91" s="92">
        <v>2</v>
      </c>
      <c r="E91" s="92">
        <f t="shared" si="13"/>
        <v>339.48</v>
      </c>
      <c r="F91" s="91"/>
      <c r="G91" s="91"/>
      <c r="H91" s="91">
        <f t="shared" si="14"/>
        <v>2</v>
      </c>
      <c r="I91" s="59"/>
      <c r="J91" s="59"/>
      <c r="K91" s="59"/>
      <c r="L91" s="59">
        <f t="shared" si="20"/>
        <v>0</v>
      </c>
      <c r="M91" s="59">
        <f t="shared" si="17"/>
        <v>0</v>
      </c>
      <c r="N91" s="59"/>
      <c r="O91" s="90">
        <v>2</v>
      </c>
      <c r="P91" s="95">
        <f t="shared" si="19"/>
        <v>-2</v>
      </c>
      <c r="Q91" s="59">
        <f t="shared" si="18"/>
        <v>-2</v>
      </c>
      <c r="R91" s="23">
        <v>169.74</v>
      </c>
      <c r="S91" s="29">
        <f t="shared" si="21"/>
        <v>339.48</v>
      </c>
      <c r="T91" s="98">
        <f t="shared" si="15"/>
        <v>2</v>
      </c>
      <c r="U91" s="99">
        <f t="shared" si="16"/>
        <v>0</v>
      </c>
    </row>
    <row r="92" spans="1:23" s="26" customFormat="1" ht="15.75" x14ac:dyDescent="0.25">
      <c r="A92" s="103">
        <v>1</v>
      </c>
      <c r="B92" s="21" t="s">
        <v>154</v>
      </c>
      <c r="C92" s="24" t="s">
        <v>9</v>
      </c>
      <c r="D92" s="92">
        <v>2</v>
      </c>
      <c r="E92" s="92">
        <f t="shared" si="13"/>
        <v>337.02</v>
      </c>
      <c r="F92" s="91"/>
      <c r="G92" s="91"/>
      <c r="H92" s="91">
        <f t="shared" si="14"/>
        <v>2</v>
      </c>
      <c r="I92" s="59"/>
      <c r="J92" s="59"/>
      <c r="K92" s="59"/>
      <c r="L92" s="59">
        <f t="shared" si="20"/>
        <v>0</v>
      </c>
      <c r="M92" s="59">
        <f t="shared" si="17"/>
        <v>0</v>
      </c>
      <c r="N92" s="59"/>
      <c r="O92" s="90">
        <v>2</v>
      </c>
      <c r="P92" s="95">
        <f t="shared" si="19"/>
        <v>-2</v>
      </c>
      <c r="Q92" s="59">
        <f t="shared" si="18"/>
        <v>-2</v>
      </c>
      <c r="R92" s="23">
        <v>168.51</v>
      </c>
      <c r="S92" s="29">
        <f t="shared" si="21"/>
        <v>337.02</v>
      </c>
      <c r="T92" s="98">
        <f t="shared" si="15"/>
        <v>2</v>
      </c>
      <c r="U92" s="99">
        <f t="shared" si="16"/>
        <v>0</v>
      </c>
      <c r="W92" s="26" t="s">
        <v>202</v>
      </c>
    </row>
    <row r="93" spans="1:23" s="26" customFormat="1" ht="15.75" x14ac:dyDescent="0.25">
      <c r="A93" s="103">
        <v>1</v>
      </c>
      <c r="B93" s="21" t="s">
        <v>155</v>
      </c>
      <c r="C93" s="24" t="s">
        <v>9</v>
      </c>
      <c r="D93" s="92">
        <v>2</v>
      </c>
      <c r="E93" s="92">
        <f t="shared" si="13"/>
        <v>337.02</v>
      </c>
      <c r="F93" s="91"/>
      <c r="G93" s="91"/>
      <c r="H93" s="91">
        <f t="shared" si="14"/>
        <v>2</v>
      </c>
      <c r="I93" s="59"/>
      <c r="J93" s="59"/>
      <c r="K93" s="59"/>
      <c r="L93" s="59">
        <f t="shared" si="20"/>
        <v>0</v>
      </c>
      <c r="M93" s="59">
        <f t="shared" si="17"/>
        <v>0</v>
      </c>
      <c r="N93" s="59"/>
      <c r="O93" s="90">
        <v>2</v>
      </c>
      <c r="P93" s="95">
        <f t="shared" si="19"/>
        <v>-2</v>
      </c>
      <c r="Q93" s="59">
        <f t="shared" si="18"/>
        <v>-2</v>
      </c>
      <c r="R93" s="23">
        <v>168.51</v>
      </c>
      <c r="S93" s="29">
        <f t="shared" si="21"/>
        <v>337.02</v>
      </c>
      <c r="T93" s="98">
        <f t="shared" si="15"/>
        <v>2</v>
      </c>
      <c r="U93" s="99">
        <f t="shared" si="16"/>
        <v>0</v>
      </c>
      <c r="W93" s="26" t="s">
        <v>202</v>
      </c>
    </row>
    <row r="94" spans="1:23" s="26" customFormat="1" ht="15.75" x14ac:dyDescent="0.25">
      <c r="A94" s="103">
        <v>1</v>
      </c>
      <c r="B94" s="21" t="s">
        <v>156</v>
      </c>
      <c r="C94" s="24" t="s">
        <v>9</v>
      </c>
      <c r="D94" s="92">
        <v>2</v>
      </c>
      <c r="E94" s="92">
        <f t="shared" si="13"/>
        <v>337.02</v>
      </c>
      <c r="F94" s="91"/>
      <c r="G94" s="91"/>
      <c r="H94" s="91">
        <f t="shared" si="14"/>
        <v>2</v>
      </c>
      <c r="I94" s="59"/>
      <c r="J94" s="59"/>
      <c r="K94" s="59"/>
      <c r="L94" s="59">
        <f t="shared" si="20"/>
        <v>0</v>
      </c>
      <c r="M94" s="59">
        <f t="shared" si="17"/>
        <v>0</v>
      </c>
      <c r="N94" s="59"/>
      <c r="O94" s="90">
        <v>2</v>
      </c>
      <c r="P94" s="95">
        <f t="shared" si="19"/>
        <v>-2</v>
      </c>
      <c r="Q94" s="59">
        <f t="shared" si="18"/>
        <v>-2</v>
      </c>
      <c r="R94" s="23">
        <v>168.51</v>
      </c>
      <c r="S94" s="29">
        <f t="shared" si="21"/>
        <v>337.02</v>
      </c>
      <c r="T94" s="98">
        <f t="shared" si="15"/>
        <v>2</v>
      </c>
      <c r="U94" s="99">
        <f t="shared" si="16"/>
        <v>0</v>
      </c>
      <c r="W94" s="26" t="s">
        <v>202</v>
      </c>
    </row>
    <row r="95" spans="1:23" s="26" customFormat="1" ht="15.75" x14ac:dyDescent="0.25">
      <c r="A95" s="103">
        <v>1</v>
      </c>
      <c r="B95" s="21" t="s">
        <v>157</v>
      </c>
      <c r="C95" s="24" t="s">
        <v>9</v>
      </c>
      <c r="D95" s="92">
        <v>2</v>
      </c>
      <c r="E95" s="92">
        <f t="shared" si="13"/>
        <v>328.88</v>
      </c>
      <c r="F95" s="91"/>
      <c r="G95" s="91"/>
      <c r="H95" s="91">
        <f t="shared" si="14"/>
        <v>2</v>
      </c>
      <c r="I95" s="59"/>
      <c r="J95" s="59"/>
      <c r="K95" s="59"/>
      <c r="L95" s="59">
        <f t="shared" si="20"/>
        <v>0</v>
      </c>
      <c r="M95" s="59">
        <f t="shared" si="17"/>
        <v>0</v>
      </c>
      <c r="N95" s="59"/>
      <c r="O95" s="90">
        <v>2</v>
      </c>
      <c r="P95" s="95">
        <f t="shared" si="19"/>
        <v>-2</v>
      </c>
      <c r="Q95" s="59">
        <f t="shared" si="18"/>
        <v>-2</v>
      </c>
      <c r="R95" s="23">
        <v>164.44</v>
      </c>
      <c r="S95" s="29">
        <f t="shared" si="21"/>
        <v>328.88</v>
      </c>
      <c r="T95" s="98">
        <f t="shared" si="15"/>
        <v>2</v>
      </c>
      <c r="U95" s="99">
        <f t="shared" si="16"/>
        <v>0</v>
      </c>
    </row>
    <row r="96" spans="1:23" s="26" customFormat="1" ht="15.75" x14ac:dyDescent="0.25">
      <c r="A96" s="103">
        <v>1</v>
      </c>
      <c r="B96" s="21" t="s">
        <v>158</v>
      </c>
      <c r="C96" s="24" t="s">
        <v>9</v>
      </c>
      <c r="D96" s="92">
        <v>1</v>
      </c>
      <c r="E96" s="92">
        <f t="shared" si="13"/>
        <v>165.44</v>
      </c>
      <c r="F96" s="91"/>
      <c r="G96" s="91"/>
      <c r="H96" s="91">
        <f t="shared" si="14"/>
        <v>1</v>
      </c>
      <c r="I96" s="59"/>
      <c r="J96" s="59"/>
      <c r="K96" s="59"/>
      <c r="L96" s="59">
        <f t="shared" si="20"/>
        <v>0</v>
      </c>
      <c r="M96" s="59">
        <f t="shared" si="17"/>
        <v>0</v>
      </c>
      <c r="N96" s="59"/>
      <c r="O96" s="90">
        <v>1</v>
      </c>
      <c r="P96" s="95">
        <f t="shared" si="19"/>
        <v>-1</v>
      </c>
      <c r="Q96" s="59">
        <f t="shared" si="18"/>
        <v>-1</v>
      </c>
      <c r="R96" s="23">
        <v>165.44</v>
      </c>
      <c r="S96" s="29">
        <f t="shared" si="21"/>
        <v>165.44</v>
      </c>
      <c r="T96" s="98">
        <f t="shared" si="15"/>
        <v>1</v>
      </c>
      <c r="U96" s="99">
        <f t="shared" si="16"/>
        <v>0</v>
      </c>
    </row>
    <row r="97" spans="1:23" s="26" customFormat="1" ht="15.75" x14ac:dyDescent="0.25">
      <c r="A97" s="103">
        <v>1</v>
      </c>
      <c r="B97" s="21" t="s">
        <v>159</v>
      </c>
      <c r="C97" s="24" t="s">
        <v>9</v>
      </c>
      <c r="D97" s="92">
        <v>1</v>
      </c>
      <c r="E97" s="92">
        <f t="shared" si="13"/>
        <v>165.44</v>
      </c>
      <c r="F97" s="91"/>
      <c r="G97" s="91"/>
      <c r="H97" s="91">
        <f t="shared" si="14"/>
        <v>1</v>
      </c>
      <c r="I97" s="59"/>
      <c r="J97" s="59"/>
      <c r="K97" s="59"/>
      <c r="L97" s="59">
        <f t="shared" si="20"/>
        <v>0</v>
      </c>
      <c r="M97" s="59">
        <f t="shared" si="17"/>
        <v>0</v>
      </c>
      <c r="N97" s="59"/>
      <c r="O97" s="90">
        <v>1</v>
      </c>
      <c r="P97" s="95">
        <f t="shared" si="19"/>
        <v>-1</v>
      </c>
      <c r="Q97" s="59">
        <f t="shared" si="18"/>
        <v>-1</v>
      </c>
      <c r="R97" s="23">
        <v>165.44</v>
      </c>
      <c r="S97" s="29">
        <f t="shared" si="21"/>
        <v>165.44</v>
      </c>
      <c r="T97" s="98">
        <f t="shared" si="15"/>
        <v>1</v>
      </c>
      <c r="U97" s="99">
        <f t="shared" si="16"/>
        <v>0</v>
      </c>
    </row>
    <row r="98" spans="1:23" s="26" customFormat="1" ht="15.75" x14ac:dyDescent="0.25">
      <c r="A98" s="103">
        <v>1</v>
      </c>
      <c r="B98" s="21" t="s">
        <v>160</v>
      </c>
      <c r="C98" s="24" t="s">
        <v>9</v>
      </c>
      <c r="D98" s="92">
        <v>1</v>
      </c>
      <c r="E98" s="92">
        <f t="shared" ref="E98:E129" si="22">D98*R98</f>
        <v>165.44</v>
      </c>
      <c r="F98" s="91"/>
      <c r="G98" s="91"/>
      <c r="H98" s="91">
        <f t="shared" ref="H98:H129" si="23">D98+G98</f>
        <v>1</v>
      </c>
      <c r="I98" s="59"/>
      <c r="J98" s="59"/>
      <c r="K98" s="59"/>
      <c r="L98" s="59">
        <f t="shared" si="20"/>
        <v>0</v>
      </c>
      <c r="M98" s="59">
        <f t="shared" si="17"/>
        <v>0</v>
      </c>
      <c r="N98" s="59"/>
      <c r="O98" s="90">
        <v>1</v>
      </c>
      <c r="P98" s="95">
        <f t="shared" si="19"/>
        <v>-1</v>
      </c>
      <c r="Q98" s="59">
        <f t="shared" si="18"/>
        <v>-1</v>
      </c>
      <c r="R98" s="23">
        <v>165.44</v>
      </c>
      <c r="S98" s="29">
        <f t="shared" si="21"/>
        <v>165.44</v>
      </c>
      <c r="T98" s="98">
        <f t="shared" ref="T98:T129" si="24">H98-I98</f>
        <v>1</v>
      </c>
      <c r="U98" s="99">
        <f t="shared" si="16"/>
        <v>0</v>
      </c>
    </row>
    <row r="99" spans="1:23" s="26" customFormat="1" ht="15.75" x14ac:dyDescent="0.25">
      <c r="A99" s="103">
        <v>1</v>
      </c>
      <c r="B99" s="21" t="s">
        <v>161</v>
      </c>
      <c r="C99" s="24" t="s">
        <v>9</v>
      </c>
      <c r="D99" s="92">
        <v>5</v>
      </c>
      <c r="E99" s="92">
        <f t="shared" si="22"/>
        <v>239.85</v>
      </c>
      <c r="F99" s="91"/>
      <c r="G99" s="91"/>
      <c r="H99" s="91">
        <f t="shared" si="23"/>
        <v>5</v>
      </c>
      <c r="I99" s="59"/>
      <c r="J99" s="59"/>
      <c r="K99" s="59"/>
      <c r="L99" s="59">
        <f t="shared" si="20"/>
        <v>0</v>
      </c>
      <c r="M99" s="59">
        <f t="shared" si="17"/>
        <v>0</v>
      </c>
      <c r="N99" s="59"/>
      <c r="O99" s="90">
        <v>5</v>
      </c>
      <c r="P99" s="95">
        <f t="shared" si="19"/>
        <v>-5</v>
      </c>
      <c r="Q99" s="59">
        <f t="shared" si="18"/>
        <v>-5</v>
      </c>
      <c r="R99" s="23">
        <v>47.97</v>
      </c>
      <c r="S99" s="29">
        <f t="shared" si="21"/>
        <v>239.85</v>
      </c>
      <c r="T99" s="98">
        <f t="shared" si="24"/>
        <v>5</v>
      </c>
      <c r="U99" s="99">
        <f t="shared" si="16"/>
        <v>0</v>
      </c>
    </row>
    <row r="100" spans="1:23" s="26" customFormat="1" ht="15.75" hidden="1" x14ac:dyDescent="0.25">
      <c r="A100" s="103">
        <v>1</v>
      </c>
      <c r="B100" s="21" t="s">
        <v>147</v>
      </c>
      <c r="C100" s="24"/>
      <c r="D100" s="65"/>
      <c r="E100" s="65">
        <f t="shared" si="22"/>
        <v>0</v>
      </c>
      <c r="F100" s="91">
        <v>9</v>
      </c>
      <c r="G100" s="91">
        <f>9</f>
        <v>9</v>
      </c>
      <c r="H100" s="91">
        <f t="shared" si="23"/>
        <v>9</v>
      </c>
      <c r="I100" s="59">
        <v>9</v>
      </c>
      <c r="J100" s="59">
        <f>8</f>
        <v>8</v>
      </c>
      <c r="K100" s="59">
        <f>8</f>
        <v>8</v>
      </c>
      <c r="L100" s="59">
        <f t="shared" si="20"/>
        <v>1</v>
      </c>
      <c r="M100" s="59">
        <f t="shared" si="17"/>
        <v>1</v>
      </c>
      <c r="N100" s="59"/>
      <c r="O100" s="90">
        <v>0</v>
      </c>
      <c r="P100" s="95">
        <f t="shared" si="19"/>
        <v>1</v>
      </c>
      <c r="Q100" s="59">
        <f t="shared" si="18"/>
        <v>1</v>
      </c>
      <c r="R100" s="23">
        <v>60.89</v>
      </c>
      <c r="S100" s="29">
        <f t="shared" si="21"/>
        <v>0</v>
      </c>
      <c r="T100" s="98">
        <f t="shared" si="24"/>
        <v>0</v>
      </c>
      <c r="U100" s="99">
        <f t="shared" si="16"/>
        <v>0</v>
      </c>
    </row>
    <row r="101" spans="1:23" s="26" customFormat="1" ht="15.75" hidden="1" x14ac:dyDescent="0.25">
      <c r="A101" s="65">
        <v>96</v>
      </c>
      <c r="B101" s="21" t="s">
        <v>147</v>
      </c>
      <c r="C101" s="24"/>
      <c r="D101" s="65"/>
      <c r="E101" s="65">
        <f t="shared" si="22"/>
        <v>0</v>
      </c>
      <c r="F101" s="91">
        <v>1</v>
      </c>
      <c r="G101" s="91">
        <v>1</v>
      </c>
      <c r="H101" s="91">
        <f t="shared" si="23"/>
        <v>1</v>
      </c>
      <c r="I101" s="59">
        <v>1</v>
      </c>
      <c r="J101" s="59">
        <v>1</v>
      </c>
      <c r="K101" s="59">
        <v>1</v>
      </c>
      <c r="L101" s="59">
        <f t="shared" si="20"/>
        <v>0</v>
      </c>
      <c r="M101" s="59">
        <f t="shared" si="17"/>
        <v>0</v>
      </c>
      <c r="N101" s="59"/>
      <c r="O101" s="90">
        <v>0</v>
      </c>
      <c r="P101" s="95">
        <f t="shared" si="19"/>
        <v>0</v>
      </c>
      <c r="Q101" s="59">
        <f t="shared" si="18"/>
        <v>0</v>
      </c>
      <c r="R101" s="23">
        <v>60.84</v>
      </c>
      <c r="S101" s="29">
        <f t="shared" si="21"/>
        <v>0</v>
      </c>
      <c r="T101" s="98">
        <f t="shared" si="24"/>
        <v>0</v>
      </c>
      <c r="U101" s="99">
        <f t="shared" si="16"/>
        <v>0</v>
      </c>
    </row>
    <row r="102" spans="1:23" s="26" customFormat="1" ht="15.75" hidden="1" x14ac:dyDescent="0.25">
      <c r="A102" s="65">
        <v>97</v>
      </c>
      <c r="B102" s="21" t="s">
        <v>147</v>
      </c>
      <c r="C102" s="24"/>
      <c r="D102" s="65"/>
      <c r="E102" s="65">
        <f t="shared" si="22"/>
        <v>0</v>
      </c>
      <c r="F102" s="91">
        <v>1</v>
      </c>
      <c r="G102" s="91">
        <v>1</v>
      </c>
      <c r="H102" s="91">
        <f t="shared" si="23"/>
        <v>1</v>
      </c>
      <c r="I102" s="59">
        <v>1</v>
      </c>
      <c r="J102" s="59"/>
      <c r="K102" s="59">
        <v>1</v>
      </c>
      <c r="L102" s="59">
        <f t="shared" si="20"/>
        <v>1</v>
      </c>
      <c r="M102" s="59">
        <f t="shared" si="17"/>
        <v>0</v>
      </c>
      <c r="N102" s="59"/>
      <c r="O102" s="90">
        <v>0</v>
      </c>
      <c r="P102" s="95">
        <f t="shared" si="19"/>
        <v>1</v>
      </c>
      <c r="Q102" s="59">
        <f t="shared" si="18"/>
        <v>0</v>
      </c>
      <c r="R102" s="23">
        <v>106.28</v>
      </c>
      <c r="S102" s="29">
        <f t="shared" si="21"/>
        <v>0</v>
      </c>
      <c r="T102" s="98">
        <f t="shared" si="24"/>
        <v>0</v>
      </c>
      <c r="U102" s="99">
        <f t="shared" si="16"/>
        <v>0</v>
      </c>
    </row>
    <row r="103" spans="1:23" s="26" customFormat="1" ht="15.75" x14ac:dyDescent="0.25">
      <c r="A103" s="103">
        <v>1</v>
      </c>
      <c r="B103" s="21" t="s">
        <v>163</v>
      </c>
      <c r="C103" s="24" t="s">
        <v>9</v>
      </c>
      <c r="D103" s="92">
        <v>4</v>
      </c>
      <c r="E103" s="92">
        <f t="shared" si="22"/>
        <v>487.04</v>
      </c>
      <c r="F103" s="91"/>
      <c r="G103" s="91"/>
      <c r="H103" s="91">
        <f t="shared" si="23"/>
        <v>4</v>
      </c>
      <c r="I103" s="59">
        <f>1+1</f>
        <v>2</v>
      </c>
      <c r="J103" s="59">
        <f>1</f>
        <v>1</v>
      </c>
      <c r="K103" s="59">
        <v>2</v>
      </c>
      <c r="L103" s="59">
        <f t="shared" si="20"/>
        <v>1</v>
      </c>
      <c r="M103" s="59">
        <f t="shared" si="17"/>
        <v>0</v>
      </c>
      <c r="N103" s="59"/>
      <c r="O103" s="90">
        <v>2</v>
      </c>
      <c r="P103" s="95">
        <f t="shared" si="19"/>
        <v>-1</v>
      </c>
      <c r="Q103" s="59">
        <f t="shared" si="18"/>
        <v>-2</v>
      </c>
      <c r="R103" s="23">
        <v>121.76</v>
      </c>
      <c r="S103" s="29">
        <f t="shared" si="21"/>
        <v>243.52</v>
      </c>
      <c r="T103" s="98">
        <f t="shared" si="24"/>
        <v>2</v>
      </c>
      <c r="U103" s="99">
        <f t="shared" si="16"/>
        <v>0</v>
      </c>
    </row>
    <row r="104" spans="1:23" s="26" customFormat="1" ht="15.75" hidden="1" x14ac:dyDescent="0.25">
      <c r="A104" s="103">
        <v>1</v>
      </c>
      <c r="B104" s="21" t="s">
        <v>21</v>
      </c>
      <c r="C104" s="24"/>
      <c r="D104" s="65"/>
      <c r="E104" s="65">
        <f t="shared" si="22"/>
        <v>0</v>
      </c>
      <c r="F104" s="91">
        <v>1</v>
      </c>
      <c r="G104" s="91">
        <v>1</v>
      </c>
      <c r="H104" s="91">
        <f t="shared" si="23"/>
        <v>1</v>
      </c>
      <c r="I104" s="59">
        <v>1</v>
      </c>
      <c r="J104" s="59"/>
      <c r="K104" s="59"/>
      <c r="L104" s="59">
        <f t="shared" si="20"/>
        <v>1</v>
      </c>
      <c r="M104" s="59">
        <f t="shared" si="17"/>
        <v>1</v>
      </c>
      <c r="N104" s="59"/>
      <c r="O104" s="90">
        <v>0</v>
      </c>
      <c r="P104" s="95">
        <f t="shared" si="19"/>
        <v>1</v>
      </c>
      <c r="Q104" s="59">
        <f t="shared" si="18"/>
        <v>1</v>
      </c>
      <c r="R104" s="23">
        <v>19.18</v>
      </c>
      <c r="S104" s="29">
        <f t="shared" si="21"/>
        <v>0</v>
      </c>
      <c r="T104" s="98">
        <f t="shared" si="24"/>
        <v>0</v>
      </c>
      <c r="U104" s="99">
        <f t="shared" si="16"/>
        <v>0</v>
      </c>
      <c r="W104" s="26" t="s">
        <v>202</v>
      </c>
    </row>
    <row r="105" spans="1:23" s="26" customFormat="1" ht="15.75" x14ac:dyDescent="0.25">
      <c r="A105" s="103">
        <v>1</v>
      </c>
      <c r="B105" s="21" t="s">
        <v>21</v>
      </c>
      <c r="C105" s="24"/>
      <c r="D105" s="65"/>
      <c r="E105" s="65">
        <f t="shared" si="22"/>
        <v>0</v>
      </c>
      <c r="F105" s="91">
        <v>4</v>
      </c>
      <c r="G105" s="91">
        <v>4</v>
      </c>
      <c r="H105" s="91">
        <f t="shared" si="23"/>
        <v>4</v>
      </c>
      <c r="I105" s="59"/>
      <c r="J105" s="59"/>
      <c r="K105" s="59"/>
      <c r="L105" s="59">
        <f t="shared" si="20"/>
        <v>0</v>
      </c>
      <c r="M105" s="59">
        <f t="shared" si="17"/>
        <v>0</v>
      </c>
      <c r="N105" s="59"/>
      <c r="O105" s="90">
        <v>4</v>
      </c>
      <c r="P105" s="95">
        <f t="shared" si="19"/>
        <v>-4</v>
      </c>
      <c r="Q105" s="59">
        <f t="shared" si="18"/>
        <v>-4</v>
      </c>
      <c r="R105" s="23">
        <v>19.190000000000001</v>
      </c>
      <c r="S105" s="29">
        <f t="shared" si="21"/>
        <v>76.760000000000005</v>
      </c>
      <c r="T105" s="98">
        <f t="shared" si="24"/>
        <v>4</v>
      </c>
      <c r="U105" s="99">
        <f t="shared" si="16"/>
        <v>0</v>
      </c>
    </row>
    <row r="106" spans="1:23" s="26" customFormat="1" ht="15.75" hidden="1" x14ac:dyDescent="0.25">
      <c r="A106" s="103">
        <v>1</v>
      </c>
      <c r="B106" s="21" t="s">
        <v>21</v>
      </c>
      <c r="C106" s="24" t="s">
        <v>9</v>
      </c>
      <c r="D106" s="92">
        <v>3</v>
      </c>
      <c r="E106" s="92">
        <f t="shared" si="22"/>
        <v>129.12</v>
      </c>
      <c r="F106" s="91"/>
      <c r="G106" s="91">
        <v>10</v>
      </c>
      <c r="H106" s="91">
        <f t="shared" si="23"/>
        <v>13</v>
      </c>
      <c r="I106" s="59">
        <v>13</v>
      </c>
      <c r="J106" s="59">
        <f>1+1+1</f>
        <v>3</v>
      </c>
      <c r="K106" s="59">
        <f>1+1+1+1+1+1+1+1+1</f>
        <v>9</v>
      </c>
      <c r="L106" s="59">
        <f t="shared" si="20"/>
        <v>10</v>
      </c>
      <c r="M106" s="59">
        <f t="shared" si="17"/>
        <v>4</v>
      </c>
      <c r="N106" s="59"/>
      <c r="O106" s="90">
        <v>0</v>
      </c>
      <c r="P106" s="95">
        <f t="shared" si="19"/>
        <v>10</v>
      </c>
      <c r="Q106" s="59">
        <f t="shared" si="18"/>
        <v>4</v>
      </c>
      <c r="R106" s="23">
        <v>43.04</v>
      </c>
      <c r="S106" s="29">
        <f t="shared" si="21"/>
        <v>0</v>
      </c>
      <c r="T106" s="98">
        <f t="shared" si="24"/>
        <v>0</v>
      </c>
      <c r="U106" s="99">
        <f t="shared" si="16"/>
        <v>0</v>
      </c>
    </row>
    <row r="107" spans="1:23" s="26" customFormat="1" ht="15.75" hidden="1" x14ac:dyDescent="0.25">
      <c r="A107" s="65">
        <v>102</v>
      </c>
      <c r="B107" s="21" t="s">
        <v>21</v>
      </c>
      <c r="C107" s="24" t="s">
        <v>9</v>
      </c>
      <c r="D107" s="92">
        <v>1</v>
      </c>
      <c r="E107" s="92">
        <f t="shared" si="22"/>
        <v>43.03</v>
      </c>
      <c r="F107" s="91"/>
      <c r="G107" s="91"/>
      <c r="H107" s="91">
        <f t="shared" si="23"/>
        <v>1</v>
      </c>
      <c r="I107" s="59">
        <v>1</v>
      </c>
      <c r="J107" s="59">
        <v>1</v>
      </c>
      <c r="K107" s="59">
        <v>1</v>
      </c>
      <c r="L107" s="59">
        <f t="shared" si="20"/>
        <v>0</v>
      </c>
      <c r="M107" s="59">
        <f t="shared" si="17"/>
        <v>0</v>
      </c>
      <c r="N107" s="59"/>
      <c r="O107" s="90">
        <v>0</v>
      </c>
      <c r="P107" s="95">
        <f t="shared" si="19"/>
        <v>0</v>
      </c>
      <c r="Q107" s="59">
        <f t="shared" si="18"/>
        <v>0</v>
      </c>
      <c r="R107" s="23">
        <v>43.03</v>
      </c>
      <c r="S107" s="29">
        <f t="shared" si="21"/>
        <v>0</v>
      </c>
      <c r="T107" s="98">
        <f t="shared" si="24"/>
        <v>0</v>
      </c>
      <c r="U107" s="99">
        <f t="shared" si="16"/>
        <v>0</v>
      </c>
    </row>
    <row r="108" spans="1:23" s="26" customFormat="1" ht="15.75" hidden="1" x14ac:dyDescent="0.25">
      <c r="A108" s="65">
        <v>103</v>
      </c>
      <c r="B108" s="21" t="s">
        <v>165</v>
      </c>
      <c r="C108" s="24" t="s">
        <v>9</v>
      </c>
      <c r="D108" s="92">
        <v>11</v>
      </c>
      <c r="E108" s="92">
        <f t="shared" si="22"/>
        <v>1684.54</v>
      </c>
      <c r="F108" s="91"/>
      <c r="G108" s="91"/>
      <c r="H108" s="91">
        <f t="shared" si="23"/>
        <v>11</v>
      </c>
      <c r="I108" s="59">
        <v>11</v>
      </c>
      <c r="J108" s="59">
        <f>1+1+1+1+1+1+1+2+2</f>
        <v>11</v>
      </c>
      <c r="K108" s="59">
        <f>2+2+2+1+1+1+1+1</f>
        <v>11</v>
      </c>
      <c r="L108" s="59">
        <f t="shared" si="20"/>
        <v>0</v>
      </c>
      <c r="M108" s="59">
        <f t="shared" si="17"/>
        <v>0</v>
      </c>
      <c r="N108" s="59"/>
      <c r="O108" s="90">
        <v>0</v>
      </c>
      <c r="P108" s="95">
        <f t="shared" si="19"/>
        <v>0</v>
      </c>
      <c r="Q108" s="59">
        <f t="shared" si="18"/>
        <v>0</v>
      </c>
      <c r="R108" s="23">
        <v>153.13999999999999</v>
      </c>
      <c r="S108" s="29">
        <f t="shared" si="21"/>
        <v>0</v>
      </c>
      <c r="T108" s="98">
        <f t="shared" si="24"/>
        <v>0</v>
      </c>
      <c r="U108" s="99">
        <f t="shared" si="16"/>
        <v>0</v>
      </c>
    </row>
    <row r="109" spans="1:23" s="26" customFormat="1" ht="15.75" x14ac:dyDescent="0.25">
      <c r="A109" s="103">
        <v>1</v>
      </c>
      <c r="B109" s="21" t="s">
        <v>166</v>
      </c>
      <c r="C109" s="24" t="s">
        <v>9</v>
      </c>
      <c r="D109" s="92">
        <v>4</v>
      </c>
      <c r="E109" s="92">
        <f t="shared" si="22"/>
        <v>639.6</v>
      </c>
      <c r="F109" s="91"/>
      <c r="G109" s="91"/>
      <c r="H109" s="91">
        <f t="shared" si="23"/>
        <v>4</v>
      </c>
      <c r="I109" s="59"/>
      <c r="J109" s="59"/>
      <c r="K109" s="59"/>
      <c r="L109" s="59">
        <f t="shared" si="20"/>
        <v>0</v>
      </c>
      <c r="M109" s="59">
        <f t="shared" si="17"/>
        <v>0</v>
      </c>
      <c r="N109" s="59"/>
      <c r="O109" s="90">
        <v>4</v>
      </c>
      <c r="P109" s="95">
        <f t="shared" si="19"/>
        <v>-4</v>
      </c>
      <c r="Q109" s="59">
        <f t="shared" si="18"/>
        <v>-4</v>
      </c>
      <c r="R109" s="23">
        <v>159.9</v>
      </c>
      <c r="S109" s="29">
        <f t="shared" si="21"/>
        <v>639.6</v>
      </c>
      <c r="T109" s="98">
        <f t="shared" si="24"/>
        <v>4</v>
      </c>
      <c r="U109" s="99">
        <f t="shared" si="16"/>
        <v>0</v>
      </c>
    </row>
    <row r="110" spans="1:23" s="26" customFormat="1" ht="15.75" x14ac:dyDescent="0.25">
      <c r="A110" s="103">
        <v>1</v>
      </c>
      <c r="B110" s="21" t="s">
        <v>167</v>
      </c>
      <c r="C110" s="24" t="s">
        <v>9</v>
      </c>
      <c r="D110" s="92">
        <v>1</v>
      </c>
      <c r="E110" s="92">
        <f t="shared" si="22"/>
        <v>159.9</v>
      </c>
      <c r="F110" s="91"/>
      <c r="G110" s="91"/>
      <c r="H110" s="91">
        <f t="shared" si="23"/>
        <v>1</v>
      </c>
      <c r="I110" s="59"/>
      <c r="J110" s="59"/>
      <c r="K110" s="59"/>
      <c r="L110" s="59">
        <f t="shared" si="20"/>
        <v>0</v>
      </c>
      <c r="M110" s="59">
        <f t="shared" si="17"/>
        <v>0</v>
      </c>
      <c r="N110" s="59"/>
      <c r="O110" s="90">
        <v>2</v>
      </c>
      <c r="P110" s="95">
        <f t="shared" si="19"/>
        <v>-2</v>
      </c>
      <c r="Q110" s="59">
        <f t="shared" si="18"/>
        <v>-2</v>
      </c>
      <c r="R110" s="23">
        <v>159.9</v>
      </c>
      <c r="S110" s="29">
        <f t="shared" si="21"/>
        <v>319.8</v>
      </c>
      <c r="T110" s="98">
        <v>1</v>
      </c>
      <c r="U110" s="99">
        <f t="shared" si="16"/>
        <v>1</v>
      </c>
    </row>
    <row r="111" spans="1:23" s="26" customFormat="1" ht="15.75" hidden="1" x14ac:dyDescent="0.25">
      <c r="A111" s="65">
        <v>106</v>
      </c>
      <c r="B111" s="21" t="s">
        <v>168</v>
      </c>
      <c r="C111" s="24" t="s">
        <v>9</v>
      </c>
      <c r="D111" s="92">
        <v>1</v>
      </c>
      <c r="E111" s="92">
        <f t="shared" si="22"/>
        <v>159.9</v>
      </c>
      <c r="F111" s="91"/>
      <c r="G111" s="91"/>
      <c r="H111" s="91">
        <f t="shared" si="23"/>
        <v>1</v>
      </c>
      <c r="I111" s="59">
        <v>1</v>
      </c>
      <c r="J111" s="59">
        <v>1</v>
      </c>
      <c r="K111" s="59">
        <v>1</v>
      </c>
      <c r="L111" s="59">
        <f t="shared" si="20"/>
        <v>0</v>
      </c>
      <c r="M111" s="59">
        <f t="shared" si="17"/>
        <v>0</v>
      </c>
      <c r="N111" s="59"/>
      <c r="O111" s="90">
        <v>0</v>
      </c>
      <c r="P111" s="95">
        <f t="shared" si="19"/>
        <v>0</v>
      </c>
      <c r="Q111" s="59">
        <f t="shared" si="18"/>
        <v>0</v>
      </c>
      <c r="R111" s="23">
        <v>159.9</v>
      </c>
      <c r="S111" s="29">
        <f t="shared" si="21"/>
        <v>0</v>
      </c>
      <c r="T111" s="98">
        <f t="shared" si="24"/>
        <v>0</v>
      </c>
      <c r="U111" s="99">
        <f t="shared" si="16"/>
        <v>0</v>
      </c>
    </row>
    <row r="112" spans="1:23" s="26" customFormat="1" ht="15.75" x14ac:dyDescent="0.25">
      <c r="A112" s="103">
        <v>1</v>
      </c>
      <c r="B112" s="21" t="s">
        <v>169</v>
      </c>
      <c r="C112" s="24" t="s">
        <v>9</v>
      </c>
      <c r="D112" s="92">
        <v>1</v>
      </c>
      <c r="E112" s="92">
        <f t="shared" si="22"/>
        <v>159.9</v>
      </c>
      <c r="F112" s="91"/>
      <c r="G112" s="91"/>
      <c r="H112" s="91">
        <f t="shared" si="23"/>
        <v>1</v>
      </c>
      <c r="I112" s="59"/>
      <c r="J112" s="59"/>
      <c r="K112" s="59"/>
      <c r="L112" s="59">
        <f t="shared" si="20"/>
        <v>0</v>
      </c>
      <c r="M112" s="59">
        <f t="shared" si="17"/>
        <v>0</v>
      </c>
      <c r="N112" s="59"/>
      <c r="O112" s="90">
        <v>1</v>
      </c>
      <c r="P112" s="95">
        <f t="shared" si="19"/>
        <v>-1</v>
      </c>
      <c r="Q112" s="59">
        <f t="shared" si="18"/>
        <v>-1</v>
      </c>
      <c r="R112" s="23">
        <v>159.9</v>
      </c>
      <c r="S112" s="29">
        <f t="shared" si="21"/>
        <v>159.9</v>
      </c>
      <c r="T112" s="98">
        <f t="shared" si="24"/>
        <v>1</v>
      </c>
      <c r="U112" s="99">
        <f t="shared" si="16"/>
        <v>0</v>
      </c>
    </row>
    <row r="113" spans="1:23" s="26" customFormat="1" ht="15.75" x14ac:dyDescent="0.25">
      <c r="A113" s="103">
        <v>1</v>
      </c>
      <c r="B113" s="21">
        <v>56</v>
      </c>
      <c r="C113" s="24" t="s">
        <v>9</v>
      </c>
      <c r="D113" s="92">
        <v>2</v>
      </c>
      <c r="E113" s="92">
        <f t="shared" si="22"/>
        <v>34.44</v>
      </c>
      <c r="F113" s="91"/>
      <c r="G113" s="91"/>
      <c r="H113" s="91">
        <f t="shared" si="23"/>
        <v>2</v>
      </c>
      <c r="I113" s="59"/>
      <c r="J113" s="59"/>
      <c r="K113" s="59"/>
      <c r="L113" s="59">
        <f t="shared" si="20"/>
        <v>0</v>
      </c>
      <c r="M113" s="59">
        <f t="shared" si="17"/>
        <v>0</v>
      </c>
      <c r="N113" s="59"/>
      <c r="O113" s="90">
        <v>2</v>
      </c>
      <c r="P113" s="95">
        <f t="shared" si="19"/>
        <v>-2</v>
      </c>
      <c r="Q113" s="59">
        <f t="shared" si="18"/>
        <v>-2</v>
      </c>
      <c r="R113" s="23">
        <v>17.22</v>
      </c>
      <c r="S113" s="29">
        <f t="shared" si="21"/>
        <v>34.44</v>
      </c>
      <c r="T113" s="98">
        <f t="shared" si="24"/>
        <v>2</v>
      </c>
      <c r="U113" s="99">
        <f t="shared" si="16"/>
        <v>0</v>
      </c>
    </row>
    <row r="114" spans="1:23" s="26" customFormat="1" ht="15.75" x14ac:dyDescent="0.25">
      <c r="A114" s="103">
        <v>1</v>
      </c>
      <c r="B114" s="21">
        <v>57</v>
      </c>
      <c r="C114" s="24" t="s">
        <v>9</v>
      </c>
      <c r="D114" s="92">
        <v>1</v>
      </c>
      <c r="E114" s="92">
        <f t="shared" si="22"/>
        <v>33.21</v>
      </c>
      <c r="F114" s="91"/>
      <c r="G114" s="91"/>
      <c r="H114" s="91">
        <f t="shared" si="23"/>
        <v>1</v>
      </c>
      <c r="I114" s="59"/>
      <c r="J114" s="59"/>
      <c r="K114" s="59"/>
      <c r="L114" s="59">
        <f t="shared" si="20"/>
        <v>0</v>
      </c>
      <c r="M114" s="59">
        <f t="shared" si="17"/>
        <v>0</v>
      </c>
      <c r="N114" s="59"/>
      <c r="O114" s="90">
        <v>1</v>
      </c>
      <c r="P114" s="95">
        <f t="shared" si="19"/>
        <v>-1</v>
      </c>
      <c r="Q114" s="59">
        <f t="shared" si="18"/>
        <v>-1</v>
      </c>
      <c r="R114" s="23">
        <v>33.21</v>
      </c>
      <c r="S114" s="29">
        <f t="shared" si="21"/>
        <v>33.21</v>
      </c>
      <c r="T114" s="98">
        <f t="shared" si="24"/>
        <v>1</v>
      </c>
      <c r="U114" s="99">
        <f t="shared" si="16"/>
        <v>0</v>
      </c>
    </row>
    <row r="115" spans="1:23" s="26" customFormat="1" ht="15.75" hidden="1" x14ac:dyDescent="0.25">
      <c r="A115" s="103">
        <v>1</v>
      </c>
      <c r="B115" s="21" t="s">
        <v>164</v>
      </c>
      <c r="C115" s="24"/>
      <c r="D115" s="65"/>
      <c r="E115" s="65">
        <f t="shared" si="22"/>
        <v>0</v>
      </c>
      <c r="F115" s="91"/>
      <c r="G115" s="91">
        <f>4</f>
        <v>4</v>
      </c>
      <c r="H115" s="91">
        <f t="shared" si="23"/>
        <v>4</v>
      </c>
      <c r="I115" s="59">
        <v>4</v>
      </c>
      <c r="J115" s="59">
        <f>2+2</f>
        <v>4</v>
      </c>
      <c r="K115" s="59">
        <v>4</v>
      </c>
      <c r="L115" s="59">
        <f t="shared" si="20"/>
        <v>0</v>
      </c>
      <c r="M115" s="59">
        <f t="shared" si="17"/>
        <v>0</v>
      </c>
      <c r="N115" s="59">
        <f>1+1+1+1</f>
        <v>4</v>
      </c>
      <c r="O115" s="90">
        <v>0</v>
      </c>
      <c r="P115" s="95">
        <f t="shared" si="19"/>
        <v>0</v>
      </c>
      <c r="Q115" s="59">
        <f t="shared" si="18"/>
        <v>0</v>
      </c>
      <c r="R115" s="23">
        <v>110.7</v>
      </c>
      <c r="S115" s="29">
        <f t="shared" ref="S115:S146" si="25">O115*R115</f>
        <v>0</v>
      </c>
      <c r="T115" s="98">
        <f t="shared" si="24"/>
        <v>0</v>
      </c>
      <c r="U115" s="99">
        <f t="shared" si="16"/>
        <v>0</v>
      </c>
      <c r="V115" s="26">
        <f t="shared" ref="V115:V123" si="26">H115-N115</f>
        <v>0</v>
      </c>
      <c r="W115" s="26">
        <f t="shared" ref="W115:W123" si="27">O115-V115</f>
        <v>0</v>
      </c>
    </row>
    <row r="116" spans="1:23" s="26" customFormat="1" ht="15.75" x14ac:dyDescent="0.25">
      <c r="A116" s="65">
        <v>111</v>
      </c>
      <c r="B116" s="21" t="s">
        <v>206</v>
      </c>
      <c r="C116" s="24" t="s">
        <v>9</v>
      </c>
      <c r="D116" s="65">
        <v>1</v>
      </c>
      <c r="E116" s="92">
        <f t="shared" si="22"/>
        <v>222.02</v>
      </c>
      <c r="F116" s="91"/>
      <c r="G116" s="91"/>
      <c r="H116" s="91">
        <f t="shared" si="23"/>
        <v>1</v>
      </c>
      <c r="I116" s="93">
        <f>1</f>
        <v>1</v>
      </c>
      <c r="J116" s="59">
        <v>1</v>
      </c>
      <c r="K116" s="59">
        <v>1</v>
      </c>
      <c r="L116" s="59">
        <f t="shared" si="20"/>
        <v>0</v>
      </c>
      <c r="M116" s="59">
        <f t="shared" si="17"/>
        <v>0</v>
      </c>
      <c r="N116" s="93">
        <v>1</v>
      </c>
      <c r="O116" s="90">
        <v>1</v>
      </c>
      <c r="P116" s="95">
        <f t="shared" si="19"/>
        <v>-1</v>
      </c>
      <c r="Q116" s="59">
        <f t="shared" si="18"/>
        <v>-1</v>
      </c>
      <c r="R116" s="23">
        <v>222.02</v>
      </c>
      <c r="S116" s="29">
        <f t="shared" si="25"/>
        <v>222.02</v>
      </c>
      <c r="T116" s="98">
        <f t="shared" si="24"/>
        <v>0</v>
      </c>
      <c r="U116" s="99">
        <f t="shared" si="16"/>
        <v>1</v>
      </c>
      <c r="V116" s="26">
        <f t="shared" si="26"/>
        <v>0</v>
      </c>
      <c r="W116" s="26">
        <f t="shared" si="27"/>
        <v>1</v>
      </c>
    </row>
    <row r="117" spans="1:23" s="26" customFormat="1" ht="15.75" hidden="1" x14ac:dyDescent="0.25">
      <c r="A117" s="65">
        <v>112</v>
      </c>
      <c r="B117" s="21" t="s">
        <v>172</v>
      </c>
      <c r="C117" s="24"/>
      <c r="D117" s="65"/>
      <c r="E117" s="65">
        <f t="shared" si="22"/>
        <v>0</v>
      </c>
      <c r="F117" s="91"/>
      <c r="G117" s="91">
        <f>1</f>
        <v>1</v>
      </c>
      <c r="H117" s="91">
        <f t="shared" si="23"/>
        <v>1</v>
      </c>
      <c r="I117" s="93">
        <v>1</v>
      </c>
      <c r="J117" s="59">
        <v>1</v>
      </c>
      <c r="K117" s="59">
        <v>1</v>
      </c>
      <c r="L117" s="59">
        <f t="shared" si="20"/>
        <v>0</v>
      </c>
      <c r="M117" s="59">
        <f t="shared" si="17"/>
        <v>0</v>
      </c>
      <c r="N117" s="59">
        <v>1</v>
      </c>
      <c r="O117" s="90">
        <v>0</v>
      </c>
      <c r="P117" s="95">
        <f t="shared" si="19"/>
        <v>0</v>
      </c>
      <c r="Q117" s="59">
        <f t="shared" si="18"/>
        <v>0</v>
      </c>
      <c r="R117" s="23">
        <v>110.7</v>
      </c>
      <c r="S117" s="29">
        <f t="shared" si="25"/>
        <v>0</v>
      </c>
      <c r="T117" s="98">
        <f t="shared" si="24"/>
        <v>0</v>
      </c>
      <c r="U117" s="99">
        <f t="shared" si="16"/>
        <v>0</v>
      </c>
      <c r="V117" s="26">
        <f t="shared" si="26"/>
        <v>0</v>
      </c>
      <c r="W117" s="26">
        <f t="shared" si="27"/>
        <v>0</v>
      </c>
    </row>
    <row r="118" spans="1:23" s="26" customFormat="1" ht="15.75" hidden="1" x14ac:dyDescent="0.25">
      <c r="A118" s="65">
        <v>113</v>
      </c>
      <c r="B118" s="21" t="s">
        <v>207</v>
      </c>
      <c r="C118" s="24" t="s">
        <v>9</v>
      </c>
      <c r="D118" s="92">
        <v>1</v>
      </c>
      <c r="E118" s="92">
        <f t="shared" si="22"/>
        <v>273.08</v>
      </c>
      <c r="F118" s="91"/>
      <c r="G118" s="91"/>
      <c r="H118" s="91">
        <f t="shared" si="23"/>
        <v>1</v>
      </c>
      <c r="I118" s="93">
        <v>1</v>
      </c>
      <c r="J118" s="59">
        <v>1</v>
      </c>
      <c r="K118" s="59">
        <v>1</v>
      </c>
      <c r="L118" s="59">
        <f t="shared" si="20"/>
        <v>0</v>
      </c>
      <c r="M118" s="59">
        <f t="shared" si="17"/>
        <v>0</v>
      </c>
      <c r="N118" s="93">
        <v>1</v>
      </c>
      <c r="O118" s="90">
        <v>0</v>
      </c>
      <c r="P118" s="95">
        <f t="shared" si="19"/>
        <v>0</v>
      </c>
      <c r="Q118" s="59">
        <f t="shared" si="18"/>
        <v>0</v>
      </c>
      <c r="R118" s="23">
        <v>273.08</v>
      </c>
      <c r="S118" s="29">
        <f t="shared" si="25"/>
        <v>0</v>
      </c>
      <c r="T118" s="98">
        <f t="shared" si="24"/>
        <v>0</v>
      </c>
      <c r="U118" s="99">
        <f t="shared" si="16"/>
        <v>0</v>
      </c>
      <c r="V118" s="26">
        <f t="shared" si="26"/>
        <v>0</v>
      </c>
      <c r="W118" s="26">
        <f t="shared" si="27"/>
        <v>0</v>
      </c>
    </row>
    <row r="119" spans="1:23" s="26" customFormat="1" ht="15.75" hidden="1" x14ac:dyDescent="0.25">
      <c r="A119" s="65">
        <v>114</v>
      </c>
      <c r="B119" s="21" t="s">
        <v>173</v>
      </c>
      <c r="C119" s="24"/>
      <c r="D119" s="65"/>
      <c r="E119" s="65">
        <f t="shared" si="22"/>
        <v>0</v>
      </c>
      <c r="F119" s="91"/>
      <c r="G119" s="91">
        <f>1</f>
        <v>1</v>
      </c>
      <c r="H119" s="91">
        <f t="shared" si="23"/>
        <v>1</v>
      </c>
      <c r="I119" s="93">
        <v>1</v>
      </c>
      <c r="J119" s="59">
        <v>2</v>
      </c>
      <c r="K119" s="59">
        <v>2</v>
      </c>
      <c r="L119" s="59">
        <f t="shared" si="20"/>
        <v>-1</v>
      </c>
      <c r="M119" s="59">
        <f t="shared" si="17"/>
        <v>-1</v>
      </c>
      <c r="N119" s="93">
        <v>1</v>
      </c>
      <c r="O119" s="90">
        <v>0</v>
      </c>
      <c r="P119" s="95">
        <f t="shared" si="19"/>
        <v>-1</v>
      </c>
      <c r="Q119" s="59">
        <f t="shared" si="18"/>
        <v>-1</v>
      </c>
      <c r="R119" s="23">
        <v>110.7</v>
      </c>
      <c r="S119" s="29">
        <f t="shared" si="25"/>
        <v>0</v>
      </c>
      <c r="T119" s="98">
        <f t="shared" si="24"/>
        <v>0</v>
      </c>
      <c r="U119" s="99">
        <f t="shared" si="16"/>
        <v>0</v>
      </c>
      <c r="V119" s="26">
        <f t="shared" si="26"/>
        <v>0</v>
      </c>
      <c r="W119" s="26">
        <f t="shared" si="27"/>
        <v>0</v>
      </c>
    </row>
    <row r="120" spans="1:23" s="26" customFormat="1" ht="15.75" hidden="1" x14ac:dyDescent="0.25">
      <c r="A120" s="65">
        <v>115</v>
      </c>
      <c r="B120" s="21" t="s">
        <v>174</v>
      </c>
      <c r="C120" s="24" t="s">
        <v>9</v>
      </c>
      <c r="D120" s="92">
        <v>1</v>
      </c>
      <c r="E120" s="92">
        <f t="shared" si="22"/>
        <v>273.08</v>
      </c>
      <c r="F120" s="91"/>
      <c r="G120" s="91"/>
      <c r="H120" s="91">
        <f t="shared" si="23"/>
        <v>1</v>
      </c>
      <c r="I120" s="93">
        <v>1</v>
      </c>
      <c r="J120" s="59">
        <v>1</v>
      </c>
      <c r="K120" s="59">
        <v>1</v>
      </c>
      <c r="L120" s="59">
        <f t="shared" si="20"/>
        <v>0</v>
      </c>
      <c r="M120" s="59">
        <f t="shared" si="17"/>
        <v>0</v>
      </c>
      <c r="N120" s="93">
        <v>1</v>
      </c>
      <c r="O120" s="90">
        <v>0</v>
      </c>
      <c r="P120" s="95">
        <f t="shared" si="19"/>
        <v>0</v>
      </c>
      <c r="Q120" s="59">
        <f t="shared" si="18"/>
        <v>0</v>
      </c>
      <c r="R120" s="23">
        <v>273.08</v>
      </c>
      <c r="S120" s="29">
        <f t="shared" si="25"/>
        <v>0</v>
      </c>
      <c r="T120" s="98">
        <f t="shared" si="24"/>
        <v>0</v>
      </c>
      <c r="U120" s="99">
        <f t="shared" si="16"/>
        <v>0</v>
      </c>
      <c r="V120" s="26">
        <f t="shared" si="26"/>
        <v>0</v>
      </c>
      <c r="W120" s="26">
        <f t="shared" si="27"/>
        <v>0</v>
      </c>
    </row>
    <row r="121" spans="1:23" s="26" customFormat="1" ht="15.75" hidden="1" x14ac:dyDescent="0.25">
      <c r="A121" s="65">
        <v>116</v>
      </c>
      <c r="B121" s="21" t="s">
        <v>174</v>
      </c>
      <c r="C121" s="24"/>
      <c r="D121" s="65"/>
      <c r="E121" s="65">
        <f t="shared" si="22"/>
        <v>0</v>
      </c>
      <c r="F121" s="91"/>
      <c r="G121" s="91">
        <f>1</f>
        <v>1</v>
      </c>
      <c r="H121" s="91">
        <f t="shared" si="23"/>
        <v>1</v>
      </c>
      <c r="I121" s="93">
        <v>1</v>
      </c>
      <c r="J121" s="59">
        <v>1</v>
      </c>
      <c r="K121" s="59">
        <v>1</v>
      </c>
      <c r="L121" s="59">
        <f t="shared" si="20"/>
        <v>0</v>
      </c>
      <c r="M121" s="59">
        <f t="shared" si="17"/>
        <v>0</v>
      </c>
      <c r="N121" s="59">
        <v>1</v>
      </c>
      <c r="O121" s="90">
        <v>0</v>
      </c>
      <c r="P121" s="95">
        <f t="shared" si="19"/>
        <v>0</v>
      </c>
      <c r="Q121" s="59">
        <f t="shared" si="18"/>
        <v>0</v>
      </c>
      <c r="R121" s="23">
        <v>110.7</v>
      </c>
      <c r="S121" s="29">
        <f t="shared" si="25"/>
        <v>0</v>
      </c>
      <c r="T121" s="98">
        <f t="shared" si="24"/>
        <v>0</v>
      </c>
      <c r="U121" s="99">
        <f t="shared" si="16"/>
        <v>0</v>
      </c>
      <c r="V121" s="26">
        <f t="shared" si="26"/>
        <v>0</v>
      </c>
      <c r="W121" s="26">
        <f t="shared" si="27"/>
        <v>0</v>
      </c>
    </row>
    <row r="122" spans="1:23" s="26" customFormat="1" ht="15.75" hidden="1" x14ac:dyDescent="0.25">
      <c r="A122" s="65">
        <v>117</v>
      </c>
      <c r="B122" s="21" t="s">
        <v>172</v>
      </c>
      <c r="C122" s="24" t="s">
        <v>9</v>
      </c>
      <c r="D122" s="65">
        <v>2</v>
      </c>
      <c r="E122" s="92">
        <f t="shared" si="22"/>
        <v>444.04</v>
      </c>
      <c r="F122" s="91"/>
      <c r="G122" s="91"/>
      <c r="H122" s="91">
        <f t="shared" si="23"/>
        <v>2</v>
      </c>
      <c r="I122" s="93">
        <v>2</v>
      </c>
      <c r="J122" s="59">
        <v>1</v>
      </c>
      <c r="K122" s="59">
        <v>1</v>
      </c>
      <c r="L122" s="59">
        <f t="shared" si="20"/>
        <v>1</v>
      </c>
      <c r="M122" s="59">
        <f t="shared" si="17"/>
        <v>1</v>
      </c>
      <c r="N122" s="93">
        <v>2</v>
      </c>
      <c r="O122" s="90">
        <v>0</v>
      </c>
      <c r="P122" s="95">
        <f t="shared" si="19"/>
        <v>1</v>
      </c>
      <c r="Q122" s="59">
        <f t="shared" si="18"/>
        <v>1</v>
      </c>
      <c r="R122" s="23">
        <v>222.02</v>
      </c>
      <c r="S122" s="29">
        <f t="shared" si="25"/>
        <v>0</v>
      </c>
      <c r="T122" s="98">
        <f t="shared" si="24"/>
        <v>0</v>
      </c>
      <c r="U122" s="99">
        <f t="shared" si="16"/>
        <v>0</v>
      </c>
      <c r="V122" s="26">
        <f t="shared" si="26"/>
        <v>0</v>
      </c>
      <c r="W122" s="26">
        <f t="shared" si="27"/>
        <v>0</v>
      </c>
    </row>
    <row r="123" spans="1:23" s="26" customFormat="1" ht="15.75" hidden="1" x14ac:dyDescent="0.25">
      <c r="A123" s="65">
        <v>118</v>
      </c>
      <c r="B123" s="21" t="s">
        <v>174</v>
      </c>
      <c r="C123" s="24" t="s">
        <v>9</v>
      </c>
      <c r="D123" s="65"/>
      <c r="E123" s="65">
        <f t="shared" si="22"/>
        <v>0</v>
      </c>
      <c r="F123" s="91"/>
      <c r="G123" s="91"/>
      <c r="H123" s="91">
        <f t="shared" si="23"/>
        <v>0</v>
      </c>
      <c r="I123" s="93"/>
      <c r="J123" s="59">
        <v>1</v>
      </c>
      <c r="K123" s="59">
        <v>1</v>
      </c>
      <c r="L123" s="59">
        <f t="shared" si="20"/>
        <v>-1</v>
      </c>
      <c r="M123" s="59">
        <f t="shared" si="17"/>
        <v>-1</v>
      </c>
      <c r="N123" s="59"/>
      <c r="O123" s="90">
        <v>0</v>
      </c>
      <c r="P123" s="95">
        <f t="shared" si="19"/>
        <v>-1</v>
      </c>
      <c r="Q123" s="59">
        <f t="shared" si="18"/>
        <v>-1</v>
      </c>
      <c r="R123" s="23">
        <v>222.02</v>
      </c>
      <c r="S123" s="29">
        <f t="shared" si="25"/>
        <v>0</v>
      </c>
      <c r="T123" s="98">
        <f t="shared" si="24"/>
        <v>0</v>
      </c>
      <c r="U123" s="99">
        <f t="shared" si="16"/>
        <v>0</v>
      </c>
      <c r="V123" s="26">
        <f t="shared" si="26"/>
        <v>0</v>
      </c>
      <c r="W123" s="26">
        <f t="shared" si="27"/>
        <v>0</v>
      </c>
    </row>
    <row r="124" spans="1:23" s="26" customFormat="1" ht="15.75" hidden="1" x14ac:dyDescent="0.25">
      <c r="A124" s="103">
        <v>1</v>
      </c>
      <c r="B124" s="21" t="s">
        <v>208</v>
      </c>
      <c r="C124" s="24" t="s">
        <v>9</v>
      </c>
      <c r="D124" s="92">
        <v>1</v>
      </c>
      <c r="E124" s="92">
        <f t="shared" si="22"/>
        <v>19.11</v>
      </c>
      <c r="F124" s="91"/>
      <c r="G124" s="91"/>
      <c r="H124" s="91">
        <f t="shared" si="23"/>
        <v>1</v>
      </c>
      <c r="I124" s="59">
        <v>1</v>
      </c>
      <c r="J124" s="59"/>
      <c r="K124" s="59"/>
      <c r="L124" s="59">
        <f t="shared" si="20"/>
        <v>1</v>
      </c>
      <c r="M124" s="59">
        <f t="shared" si="17"/>
        <v>1</v>
      </c>
      <c r="N124" s="59"/>
      <c r="O124" s="90">
        <v>0</v>
      </c>
      <c r="P124" s="95">
        <f t="shared" si="19"/>
        <v>1</v>
      </c>
      <c r="Q124" s="59">
        <f t="shared" si="18"/>
        <v>1</v>
      </c>
      <c r="R124" s="23">
        <v>19.11</v>
      </c>
      <c r="S124" s="29">
        <f t="shared" si="25"/>
        <v>0</v>
      </c>
      <c r="T124" s="98">
        <f t="shared" si="24"/>
        <v>0</v>
      </c>
      <c r="U124" s="99">
        <f t="shared" si="16"/>
        <v>0</v>
      </c>
    </row>
    <row r="125" spans="1:23" s="26" customFormat="1" ht="15.75" x14ac:dyDescent="0.25">
      <c r="A125" s="103">
        <v>1</v>
      </c>
      <c r="B125" s="21" t="s">
        <v>176</v>
      </c>
      <c r="C125" s="24" t="s">
        <v>9</v>
      </c>
      <c r="D125" s="92">
        <v>1</v>
      </c>
      <c r="E125" s="92">
        <f t="shared" si="22"/>
        <v>153.12</v>
      </c>
      <c r="F125" s="91"/>
      <c r="G125" s="91"/>
      <c r="H125" s="91">
        <f t="shared" si="23"/>
        <v>1</v>
      </c>
      <c r="I125" s="59"/>
      <c r="J125" s="59"/>
      <c r="K125" s="59"/>
      <c r="L125" s="59">
        <f t="shared" si="20"/>
        <v>0</v>
      </c>
      <c r="M125" s="59">
        <f t="shared" si="17"/>
        <v>0</v>
      </c>
      <c r="N125" s="59"/>
      <c r="O125" s="90">
        <v>1</v>
      </c>
      <c r="P125" s="95">
        <f t="shared" si="19"/>
        <v>-1</v>
      </c>
      <c r="Q125" s="59">
        <f t="shared" si="18"/>
        <v>-1</v>
      </c>
      <c r="R125" s="23">
        <v>153.12</v>
      </c>
      <c r="S125" s="29">
        <f t="shared" si="25"/>
        <v>153.12</v>
      </c>
      <c r="T125" s="98">
        <f t="shared" si="24"/>
        <v>1</v>
      </c>
      <c r="U125" s="99">
        <f t="shared" si="16"/>
        <v>0</v>
      </c>
    </row>
    <row r="126" spans="1:23" s="26" customFormat="1" ht="15.75" x14ac:dyDescent="0.25">
      <c r="A126" s="103">
        <v>1</v>
      </c>
      <c r="B126" s="21" t="s">
        <v>209</v>
      </c>
      <c r="C126" s="24"/>
      <c r="D126" s="18"/>
      <c r="E126" s="65">
        <f t="shared" si="22"/>
        <v>0</v>
      </c>
      <c r="F126" s="91"/>
      <c r="G126" s="91">
        <f>1</f>
        <v>1</v>
      </c>
      <c r="H126" s="91">
        <f t="shared" si="23"/>
        <v>1</v>
      </c>
      <c r="I126" s="59"/>
      <c r="J126" s="59"/>
      <c r="K126" s="59"/>
      <c r="L126" s="59">
        <f t="shared" si="20"/>
        <v>0</v>
      </c>
      <c r="M126" s="59">
        <f t="shared" si="17"/>
        <v>0</v>
      </c>
      <c r="N126" s="59"/>
      <c r="O126" s="90">
        <v>1</v>
      </c>
      <c r="P126" s="95">
        <f t="shared" si="19"/>
        <v>-1</v>
      </c>
      <c r="Q126" s="59">
        <f t="shared" si="18"/>
        <v>-1</v>
      </c>
      <c r="R126" s="23">
        <v>246</v>
      </c>
      <c r="S126" s="29">
        <f t="shared" si="25"/>
        <v>246</v>
      </c>
      <c r="T126" s="98">
        <f t="shared" si="24"/>
        <v>1</v>
      </c>
      <c r="U126" s="99">
        <f t="shared" si="16"/>
        <v>0</v>
      </c>
    </row>
    <row r="127" spans="1:23" s="26" customFormat="1" ht="15.75" x14ac:dyDescent="0.25">
      <c r="A127" s="103">
        <v>1</v>
      </c>
      <c r="B127" s="21" t="s">
        <v>210</v>
      </c>
      <c r="C127" s="24"/>
      <c r="D127" s="18"/>
      <c r="E127" s="65">
        <f t="shared" si="22"/>
        <v>0</v>
      </c>
      <c r="F127" s="91"/>
      <c r="G127" s="91">
        <v>1</v>
      </c>
      <c r="H127" s="91">
        <f t="shared" si="23"/>
        <v>1</v>
      </c>
      <c r="I127" s="59"/>
      <c r="J127" s="59"/>
      <c r="K127" s="59"/>
      <c r="L127" s="59">
        <f t="shared" si="20"/>
        <v>0</v>
      </c>
      <c r="M127" s="59">
        <f t="shared" si="17"/>
        <v>0</v>
      </c>
      <c r="N127" s="59"/>
      <c r="O127" s="90">
        <v>1</v>
      </c>
      <c r="P127" s="95">
        <f t="shared" si="19"/>
        <v>-1</v>
      </c>
      <c r="Q127" s="59">
        <f t="shared" si="18"/>
        <v>-1</v>
      </c>
      <c r="R127" s="23">
        <v>246</v>
      </c>
      <c r="S127" s="29">
        <f t="shared" si="25"/>
        <v>246</v>
      </c>
      <c r="T127" s="98">
        <f t="shared" si="24"/>
        <v>1</v>
      </c>
      <c r="U127" s="99">
        <f t="shared" si="16"/>
        <v>0</v>
      </c>
    </row>
    <row r="128" spans="1:23" s="26" customFormat="1" ht="15.75" x14ac:dyDescent="0.25">
      <c r="A128" s="103">
        <v>1</v>
      </c>
      <c r="B128" s="21" t="s">
        <v>211</v>
      </c>
      <c r="C128" s="24"/>
      <c r="D128" s="18"/>
      <c r="E128" s="65">
        <f t="shared" si="22"/>
        <v>0</v>
      </c>
      <c r="F128" s="91"/>
      <c r="G128" s="91">
        <v>1</v>
      </c>
      <c r="H128" s="91">
        <f t="shared" si="23"/>
        <v>1</v>
      </c>
      <c r="I128" s="59"/>
      <c r="J128" s="59"/>
      <c r="K128" s="59"/>
      <c r="L128" s="59">
        <f t="shared" si="20"/>
        <v>0</v>
      </c>
      <c r="M128" s="59">
        <f t="shared" si="17"/>
        <v>0</v>
      </c>
      <c r="N128" s="59"/>
      <c r="O128" s="90">
        <v>1</v>
      </c>
      <c r="P128" s="95">
        <f t="shared" si="19"/>
        <v>-1</v>
      </c>
      <c r="Q128" s="59">
        <f t="shared" si="18"/>
        <v>-1</v>
      </c>
      <c r="R128" s="23">
        <v>246</v>
      </c>
      <c r="S128" s="29">
        <f t="shared" si="25"/>
        <v>246</v>
      </c>
      <c r="T128" s="98">
        <f t="shared" si="24"/>
        <v>1</v>
      </c>
      <c r="U128" s="99">
        <f t="shared" si="16"/>
        <v>0</v>
      </c>
    </row>
    <row r="129" spans="1:23" s="26" customFormat="1" ht="15.75" x14ac:dyDescent="0.25">
      <c r="A129" s="103">
        <v>1</v>
      </c>
      <c r="B129" s="21" t="s">
        <v>212</v>
      </c>
      <c r="C129" s="24"/>
      <c r="D129" s="18"/>
      <c r="E129" s="65">
        <f t="shared" si="22"/>
        <v>0</v>
      </c>
      <c r="F129" s="91"/>
      <c r="G129" s="91">
        <v>1</v>
      </c>
      <c r="H129" s="91">
        <f t="shared" si="23"/>
        <v>1</v>
      </c>
      <c r="I129" s="59"/>
      <c r="J129" s="59"/>
      <c r="K129" s="59"/>
      <c r="L129" s="59">
        <f t="shared" si="20"/>
        <v>0</v>
      </c>
      <c r="M129" s="59">
        <f t="shared" si="17"/>
        <v>0</v>
      </c>
      <c r="N129" s="59"/>
      <c r="O129" s="90">
        <v>1</v>
      </c>
      <c r="P129" s="95">
        <f t="shared" si="19"/>
        <v>-1</v>
      </c>
      <c r="Q129" s="59">
        <f t="shared" si="18"/>
        <v>-1</v>
      </c>
      <c r="R129" s="23">
        <v>246</v>
      </c>
      <c r="S129" s="29">
        <f t="shared" si="25"/>
        <v>246</v>
      </c>
      <c r="T129" s="98">
        <f t="shared" si="24"/>
        <v>1</v>
      </c>
      <c r="U129" s="99">
        <f t="shared" si="16"/>
        <v>0</v>
      </c>
    </row>
    <row r="130" spans="1:23" s="26" customFormat="1" ht="15.75" x14ac:dyDescent="0.25">
      <c r="A130" s="103">
        <v>1</v>
      </c>
      <c r="B130" s="21" t="s">
        <v>213</v>
      </c>
      <c r="C130" s="24"/>
      <c r="D130" s="18"/>
      <c r="E130" s="65">
        <f t="shared" ref="E130:E156" si="28">D130*R130</f>
        <v>0</v>
      </c>
      <c r="F130" s="91">
        <v>1</v>
      </c>
      <c r="G130" s="91">
        <f>1+1</f>
        <v>2</v>
      </c>
      <c r="H130" s="91">
        <f t="shared" ref="H130:H156" si="29">D130+G130</f>
        <v>2</v>
      </c>
      <c r="I130" s="59">
        <v>1</v>
      </c>
      <c r="J130" s="59">
        <f>1</f>
        <v>1</v>
      </c>
      <c r="K130" s="59">
        <f>1</f>
        <v>1</v>
      </c>
      <c r="L130" s="59">
        <f t="shared" si="20"/>
        <v>0</v>
      </c>
      <c r="M130" s="59">
        <f t="shared" si="17"/>
        <v>0</v>
      </c>
      <c r="N130" s="59"/>
      <c r="O130" s="90">
        <v>1</v>
      </c>
      <c r="P130" s="95">
        <f t="shared" si="19"/>
        <v>-1</v>
      </c>
      <c r="Q130" s="59">
        <f t="shared" si="18"/>
        <v>-1</v>
      </c>
      <c r="R130" s="23">
        <v>254</v>
      </c>
      <c r="S130" s="29">
        <f t="shared" si="25"/>
        <v>254</v>
      </c>
      <c r="T130" s="98">
        <f t="shared" ref="T130:T156" si="30">H130-I130</f>
        <v>1</v>
      </c>
      <c r="U130" s="99">
        <f t="shared" ref="U130:U156" si="31">O130-T130</f>
        <v>0</v>
      </c>
      <c r="W130" s="26" t="s">
        <v>202</v>
      </c>
    </row>
    <row r="131" spans="1:23" s="26" customFormat="1" ht="15.75" hidden="1" x14ac:dyDescent="0.25">
      <c r="A131" s="65">
        <v>126</v>
      </c>
      <c r="B131" s="21" t="s">
        <v>213</v>
      </c>
      <c r="C131" s="24"/>
      <c r="D131" s="18"/>
      <c r="E131" s="65">
        <f t="shared" si="28"/>
        <v>0</v>
      </c>
      <c r="F131" s="91"/>
      <c r="G131" s="91">
        <v>1</v>
      </c>
      <c r="H131" s="91">
        <f t="shared" si="29"/>
        <v>1</v>
      </c>
      <c r="I131" s="59">
        <v>1</v>
      </c>
      <c r="J131" s="59">
        <v>1</v>
      </c>
      <c r="K131" s="59">
        <v>1</v>
      </c>
      <c r="L131" s="59">
        <f t="shared" si="20"/>
        <v>0</v>
      </c>
      <c r="M131" s="59">
        <f t="shared" si="17"/>
        <v>0</v>
      </c>
      <c r="N131" s="59"/>
      <c r="O131" s="90">
        <v>0</v>
      </c>
      <c r="P131" s="95">
        <f t="shared" si="19"/>
        <v>0</v>
      </c>
      <c r="Q131" s="59">
        <f t="shared" si="18"/>
        <v>0</v>
      </c>
      <c r="R131" s="23">
        <v>253.99</v>
      </c>
      <c r="S131" s="29">
        <f t="shared" si="25"/>
        <v>0</v>
      </c>
      <c r="T131" s="98">
        <f t="shared" si="30"/>
        <v>0</v>
      </c>
      <c r="U131" s="99">
        <f t="shared" si="31"/>
        <v>0</v>
      </c>
    </row>
    <row r="132" spans="1:23" s="26" customFormat="1" ht="15.75" hidden="1" x14ac:dyDescent="0.25">
      <c r="A132" s="65">
        <v>127</v>
      </c>
      <c r="B132" s="21" t="s">
        <v>214</v>
      </c>
      <c r="C132" s="24"/>
      <c r="D132" s="18"/>
      <c r="E132" s="65">
        <f t="shared" si="28"/>
        <v>0</v>
      </c>
      <c r="F132" s="91"/>
      <c r="G132" s="91">
        <v>1</v>
      </c>
      <c r="H132" s="91">
        <f t="shared" si="29"/>
        <v>1</v>
      </c>
      <c r="I132" s="59">
        <v>1</v>
      </c>
      <c r="J132" s="59">
        <v>1</v>
      </c>
      <c r="K132" s="59">
        <v>1</v>
      </c>
      <c r="L132" s="59">
        <f t="shared" si="20"/>
        <v>0</v>
      </c>
      <c r="M132" s="59">
        <f t="shared" si="17"/>
        <v>0</v>
      </c>
      <c r="N132" s="59"/>
      <c r="O132" s="90">
        <v>0</v>
      </c>
      <c r="P132" s="95">
        <f t="shared" si="19"/>
        <v>0</v>
      </c>
      <c r="Q132" s="59">
        <f t="shared" si="18"/>
        <v>0</v>
      </c>
      <c r="R132" s="23">
        <v>352.4</v>
      </c>
      <c r="S132" s="29">
        <f t="shared" si="25"/>
        <v>0</v>
      </c>
      <c r="T132" s="98">
        <f t="shared" si="30"/>
        <v>0</v>
      </c>
      <c r="U132" s="99">
        <f t="shared" si="31"/>
        <v>0</v>
      </c>
    </row>
    <row r="133" spans="1:23" s="26" customFormat="1" ht="15.75" hidden="1" x14ac:dyDescent="0.25">
      <c r="A133" s="65">
        <v>128</v>
      </c>
      <c r="B133" s="21" t="s">
        <v>214</v>
      </c>
      <c r="C133" s="24"/>
      <c r="D133" s="18"/>
      <c r="E133" s="65">
        <f t="shared" si="28"/>
        <v>0</v>
      </c>
      <c r="F133" s="91"/>
      <c r="G133" s="91">
        <v>1</v>
      </c>
      <c r="H133" s="91">
        <f t="shared" si="29"/>
        <v>1</v>
      </c>
      <c r="I133" s="59">
        <v>1</v>
      </c>
      <c r="J133" s="59">
        <v>1</v>
      </c>
      <c r="K133" s="59">
        <v>1</v>
      </c>
      <c r="L133" s="59">
        <f t="shared" si="20"/>
        <v>0</v>
      </c>
      <c r="M133" s="59">
        <f t="shared" si="17"/>
        <v>0</v>
      </c>
      <c r="N133" s="59"/>
      <c r="O133" s="90">
        <v>0</v>
      </c>
      <c r="P133" s="95">
        <f t="shared" si="19"/>
        <v>0</v>
      </c>
      <c r="Q133" s="59">
        <f t="shared" si="18"/>
        <v>0</v>
      </c>
      <c r="R133" s="23">
        <v>352.39</v>
      </c>
      <c r="S133" s="29">
        <f t="shared" si="25"/>
        <v>0</v>
      </c>
      <c r="T133" s="98">
        <f t="shared" si="30"/>
        <v>0</v>
      </c>
      <c r="U133" s="99">
        <f t="shared" si="31"/>
        <v>0</v>
      </c>
    </row>
    <row r="134" spans="1:23" s="26" customFormat="1" ht="15.75" hidden="1" x14ac:dyDescent="0.25">
      <c r="A134" s="65">
        <v>129</v>
      </c>
      <c r="B134" s="21" t="s">
        <v>215</v>
      </c>
      <c r="C134" s="24"/>
      <c r="D134" s="18"/>
      <c r="E134" s="65">
        <f t="shared" si="28"/>
        <v>0</v>
      </c>
      <c r="F134" s="91"/>
      <c r="G134" s="91">
        <v>1</v>
      </c>
      <c r="H134" s="91">
        <f t="shared" si="29"/>
        <v>1</v>
      </c>
      <c r="I134" s="59">
        <v>1</v>
      </c>
      <c r="J134" s="59">
        <v>1</v>
      </c>
      <c r="K134" s="59">
        <v>1</v>
      </c>
      <c r="L134" s="59">
        <f t="shared" si="20"/>
        <v>0</v>
      </c>
      <c r="M134" s="59">
        <f t="shared" si="17"/>
        <v>0</v>
      </c>
      <c r="N134" s="59"/>
      <c r="O134" s="90">
        <v>0</v>
      </c>
      <c r="P134" s="95">
        <f t="shared" si="19"/>
        <v>0</v>
      </c>
      <c r="Q134" s="59">
        <f t="shared" si="18"/>
        <v>0</v>
      </c>
      <c r="R134" s="23">
        <v>352.4</v>
      </c>
      <c r="S134" s="29">
        <f t="shared" si="25"/>
        <v>0</v>
      </c>
      <c r="T134" s="98">
        <f t="shared" si="30"/>
        <v>0</v>
      </c>
      <c r="U134" s="99">
        <f t="shared" si="31"/>
        <v>0</v>
      </c>
    </row>
    <row r="135" spans="1:23" s="26" customFormat="1" ht="15.75" hidden="1" x14ac:dyDescent="0.25">
      <c r="A135" s="65">
        <v>130</v>
      </c>
      <c r="B135" s="21" t="s">
        <v>215</v>
      </c>
      <c r="C135" s="24"/>
      <c r="D135" s="18"/>
      <c r="E135" s="65">
        <f t="shared" si="28"/>
        <v>0</v>
      </c>
      <c r="F135" s="91"/>
      <c r="G135" s="91">
        <v>1</v>
      </c>
      <c r="H135" s="91">
        <f t="shared" si="29"/>
        <v>1</v>
      </c>
      <c r="I135" s="59">
        <v>1</v>
      </c>
      <c r="J135" s="59">
        <v>1</v>
      </c>
      <c r="K135" s="59">
        <v>1</v>
      </c>
      <c r="L135" s="59">
        <f t="shared" ref="L135:L156" si="32">I135-J135</f>
        <v>0</v>
      </c>
      <c r="M135" s="59">
        <f t="shared" ref="M135:M156" si="33">I135-K135</f>
        <v>0</v>
      </c>
      <c r="N135" s="59"/>
      <c r="O135" s="90">
        <v>0</v>
      </c>
      <c r="P135" s="95">
        <f t="shared" si="19"/>
        <v>0</v>
      </c>
      <c r="Q135" s="59">
        <f t="shared" ref="Q135:Q156" si="34">M135-O135</f>
        <v>0</v>
      </c>
      <c r="R135" s="23">
        <v>352.39</v>
      </c>
      <c r="S135" s="29">
        <f t="shared" si="25"/>
        <v>0</v>
      </c>
      <c r="T135" s="98">
        <f t="shared" si="30"/>
        <v>0</v>
      </c>
      <c r="U135" s="99">
        <f t="shared" si="31"/>
        <v>0</v>
      </c>
    </row>
    <row r="136" spans="1:23" s="26" customFormat="1" ht="15.75" hidden="1" x14ac:dyDescent="0.25">
      <c r="A136" s="65">
        <v>131</v>
      </c>
      <c r="B136" s="21" t="s">
        <v>216</v>
      </c>
      <c r="C136" s="24"/>
      <c r="D136" s="18"/>
      <c r="E136" s="65">
        <f t="shared" si="28"/>
        <v>0</v>
      </c>
      <c r="F136" s="91"/>
      <c r="G136" s="91">
        <v>1</v>
      </c>
      <c r="H136" s="91">
        <f t="shared" si="29"/>
        <v>1</v>
      </c>
      <c r="I136" s="59">
        <v>1</v>
      </c>
      <c r="J136" s="59">
        <v>1</v>
      </c>
      <c r="K136" s="59">
        <v>1</v>
      </c>
      <c r="L136" s="59">
        <f t="shared" si="32"/>
        <v>0</v>
      </c>
      <c r="M136" s="59">
        <f t="shared" si="33"/>
        <v>0</v>
      </c>
      <c r="N136" s="59"/>
      <c r="O136" s="90">
        <v>0</v>
      </c>
      <c r="P136" s="95">
        <f t="shared" ref="P136:P156" si="35">L136-O136</f>
        <v>0</v>
      </c>
      <c r="Q136" s="59">
        <f t="shared" si="34"/>
        <v>0</v>
      </c>
      <c r="R136" s="23">
        <v>352.4</v>
      </c>
      <c r="S136" s="29">
        <f t="shared" si="25"/>
        <v>0</v>
      </c>
      <c r="T136" s="98">
        <f t="shared" si="30"/>
        <v>0</v>
      </c>
      <c r="U136" s="99">
        <f t="shared" si="31"/>
        <v>0</v>
      </c>
    </row>
    <row r="137" spans="1:23" s="26" customFormat="1" ht="15.75" hidden="1" x14ac:dyDescent="0.25">
      <c r="A137" s="65">
        <v>132</v>
      </c>
      <c r="B137" s="21" t="s">
        <v>216</v>
      </c>
      <c r="C137" s="24"/>
      <c r="D137" s="18"/>
      <c r="E137" s="65">
        <f t="shared" si="28"/>
        <v>0</v>
      </c>
      <c r="F137" s="91"/>
      <c r="G137" s="91">
        <v>1</v>
      </c>
      <c r="H137" s="91">
        <f t="shared" si="29"/>
        <v>1</v>
      </c>
      <c r="I137" s="59">
        <v>1</v>
      </c>
      <c r="J137" s="59">
        <v>1</v>
      </c>
      <c r="K137" s="59">
        <v>1</v>
      </c>
      <c r="L137" s="59">
        <f t="shared" si="32"/>
        <v>0</v>
      </c>
      <c r="M137" s="59">
        <f t="shared" si="33"/>
        <v>0</v>
      </c>
      <c r="N137" s="59"/>
      <c r="O137" s="90">
        <v>0</v>
      </c>
      <c r="P137" s="95">
        <f t="shared" si="35"/>
        <v>0</v>
      </c>
      <c r="Q137" s="59">
        <f t="shared" si="34"/>
        <v>0</v>
      </c>
      <c r="R137" s="23">
        <v>352.39</v>
      </c>
      <c r="S137" s="29">
        <f t="shared" si="25"/>
        <v>0</v>
      </c>
      <c r="T137" s="98">
        <f t="shared" si="30"/>
        <v>0</v>
      </c>
      <c r="U137" s="99">
        <f t="shared" si="31"/>
        <v>0</v>
      </c>
    </row>
    <row r="138" spans="1:23" s="26" customFormat="1" ht="15.75" x14ac:dyDescent="0.25">
      <c r="A138" s="103">
        <v>1</v>
      </c>
      <c r="B138" s="21" t="s">
        <v>217</v>
      </c>
      <c r="C138" s="59"/>
      <c r="D138" s="59"/>
      <c r="E138" s="65">
        <f t="shared" si="28"/>
        <v>0</v>
      </c>
      <c r="F138" s="73">
        <v>2</v>
      </c>
      <c r="G138" s="73">
        <v>2</v>
      </c>
      <c r="H138" s="91">
        <f t="shared" si="29"/>
        <v>2</v>
      </c>
      <c r="I138" s="59">
        <f>1</f>
        <v>1</v>
      </c>
      <c r="J138" s="59">
        <v>1</v>
      </c>
      <c r="K138" s="59">
        <f>1</f>
        <v>1</v>
      </c>
      <c r="L138" s="59">
        <f t="shared" si="32"/>
        <v>0</v>
      </c>
      <c r="M138" s="59">
        <f t="shared" si="33"/>
        <v>0</v>
      </c>
      <c r="N138" s="59"/>
      <c r="O138" s="90">
        <v>1</v>
      </c>
      <c r="P138" s="95">
        <f t="shared" si="35"/>
        <v>-1</v>
      </c>
      <c r="Q138" s="59">
        <f t="shared" si="34"/>
        <v>-1</v>
      </c>
      <c r="R138" s="59">
        <v>49</v>
      </c>
      <c r="S138" s="29">
        <f t="shared" si="25"/>
        <v>49</v>
      </c>
      <c r="T138" s="98">
        <f t="shared" si="30"/>
        <v>1</v>
      </c>
      <c r="U138" s="99">
        <f t="shared" si="31"/>
        <v>0</v>
      </c>
    </row>
    <row r="139" spans="1:23" s="26" customFormat="1" ht="15.75" x14ac:dyDescent="0.25">
      <c r="A139" s="103">
        <v>1</v>
      </c>
      <c r="B139" s="21" t="s">
        <v>173</v>
      </c>
      <c r="C139" s="59"/>
      <c r="D139" s="59"/>
      <c r="E139" s="65">
        <f t="shared" si="28"/>
        <v>0</v>
      </c>
      <c r="F139" s="73">
        <f>1+1</f>
        <v>2</v>
      </c>
      <c r="G139" s="73">
        <f>1+1</f>
        <v>2</v>
      </c>
      <c r="H139" s="91">
        <f t="shared" si="29"/>
        <v>2</v>
      </c>
      <c r="I139" s="59"/>
      <c r="J139" s="87"/>
      <c r="K139" s="87"/>
      <c r="L139" s="59">
        <f t="shared" si="32"/>
        <v>0</v>
      </c>
      <c r="M139" s="59">
        <f t="shared" si="33"/>
        <v>0</v>
      </c>
      <c r="N139" s="59"/>
      <c r="O139" s="90">
        <v>2</v>
      </c>
      <c r="P139" s="95">
        <f t="shared" si="35"/>
        <v>-2</v>
      </c>
      <c r="Q139" s="59">
        <f t="shared" si="34"/>
        <v>-2</v>
      </c>
      <c r="R139" s="59">
        <v>101.85</v>
      </c>
      <c r="S139" s="29">
        <f t="shared" si="25"/>
        <v>203.7</v>
      </c>
      <c r="T139" s="98">
        <f t="shared" si="30"/>
        <v>2</v>
      </c>
      <c r="U139" s="99">
        <f t="shared" si="31"/>
        <v>0</v>
      </c>
      <c r="V139" s="26">
        <f t="shared" ref="V139:V147" si="36">H139-N139</f>
        <v>2</v>
      </c>
      <c r="W139" s="26">
        <f t="shared" ref="W139:W147" si="37">O139-V139</f>
        <v>0</v>
      </c>
    </row>
    <row r="140" spans="1:23" s="26" customFormat="1" ht="15.75" x14ac:dyDescent="0.25">
      <c r="A140" s="103">
        <v>1</v>
      </c>
      <c r="B140" s="21" t="s">
        <v>173</v>
      </c>
      <c r="C140" s="59"/>
      <c r="D140" s="59"/>
      <c r="E140" s="65">
        <f t="shared" si="28"/>
        <v>0</v>
      </c>
      <c r="F140" s="73">
        <f>1+2+1</f>
        <v>4</v>
      </c>
      <c r="G140" s="73">
        <f>1+1+1</f>
        <v>3</v>
      </c>
      <c r="H140" s="91">
        <f t="shared" si="29"/>
        <v>3</v>
      </c>
      <c r="I140" s="93">
        <v>1</v>
      </c>
      <c r="J140" s="87">
        <v>1</v>
      </c>
      <c r="K140" s="87">
        <v>1</v>
      </c>
      <c r="L140" s="59">
        <f t="shared" si="32"/>
        <v>0</v>
      </c>
      <c r="M140" s="59">
        <f t="shared" si="33"/>
        <v>0</v>
      </c>
      <c r="N140" s="59">
        <v>1</v>
      </c>
      <c r="O140" s="90">
        <v>2</v>
      </c>
      <c r="P140" s="95">
        <f t="shared" si="35"/>
        <v>-2</v>
      </c>
      <c r="Q140" s="59">
        <f t="shared" si="34"/>
        <v>-2</v>
      </c>
      <c r="R140" s="59">
        <v>101.84</v>
      </c>
      <c r="S140" s="29">
        <f t="shared" si="25"/>
        <v>203.68</v>
      </c>
      <c r="T140" s="98">
        <f t="shared" si="30"/>
        <v>2</v>
      </c>
      <c r="U140" s="99">
        <f t="shared" si="31"/>
        <v>0</v>
      </c>
      <c r="V140" s="26">
        <f t="shared" si="36"/>
        <v>2</v>
      </c>
      <c r="W140" s="26">
        <f t="shared" si="37"/>
        <v>0</v>
      </c>
    </row>
    <row r="141" spans="1:23" s="26" customFormat="1" ht="15.75" x14ac:dyDescent="0.25">
      <c r="A141" s="103">
        <v>1</v>
      </c>
      <c r="B141" s="21" t="s">
        <v>174</v>
      </c>
      <c r="C141" s="59"/>
      <c r="D141" s="59"/>
      <c r="E141" s="65">
        <f t="shared" si="28"/>
        <v>0</v>
      </c>
      <c r="F141" s="73">
        <f>1+2+2</f>
        <v>5</v>
      </c>
      <c r="G141" s="73">
        <f>1+1+1</f>
        <v>3</v>
      </c>
      <c r="H141" s="91">
        <f t="shared" si="29"/>
        <v>3</v>
      </c>
      <c r="I141" s="93">
        <v>1</v>
      </c>
      <c r="J141" s="87"/>
      <c r="K141" s="87">
        <v>3</v>
      </c>
      <c r="L141" s="59">
        <f t="shared" si="32"/>
        <v>1</v>
      </c>
      <c r="M141" s="59">
        <f t="shared" si="33"/>
        <v>-2</v>
      </c>
      <c r="N141" s="59">
        <v>1</v>
      </c>
      <c r="O141" s="90">
        <v>2</v>
      </c>
      <c r="P141" s="95">
        <f t="shared" si="35"/>
        <v>-1</v>
      </c>
      <c r="Q141" s="59">
        <f t="shared" si="34"/>
        <v>-4</v>
      </c>
      <c r="R141" s="59">
        <v>101.84</v>
      </c>
      <c r="S141" s="29">
        <f t="shared" si="25"/>
        <v>203.68</v>
      </c>
      <c r="T141" s="98">
        <f t="shared" si="30"/>
        <v>2</v>
      </c>
      <c r="U141" s="99">
        <f t="shared" si="31"/>
        <v>0</v>
      </c>
      <c r="V141" s="26">
        <f t="shared" si="36"/>
        <v>2</v>
      </c>
      <c r="W141" s="26">
        <f t="shared" si="37"/>
        <v>0</v>
      </c>
    </row>
    <row r="142" spans="1:23" s="26" customFormat="1" ht="15.75" x14ac:dyDescent="0.25">
      <c r="A142" s="103">
        <v>1</v>
      </c>
      <c r="B142" s="21" t="s">
        <v>172</v>
      </c>
      <c r="C142" s="59"/>
      <c r="D142" s="59"/>
      <c r="E142" s="65">
        <f t="shared" si="28"/>
        <v>0</v>
      </c>
      <c r="F142" s="73">
        <f>1+2+1</f>
        <v>4</v>
      </c>
      <c r="G142" s="73">
        <f>1+1+1</f>
        <v>3</v>
      </c>
      <c r="H142" s="91">
        <f t="shared" si="29"/>
        <v>3</v>
      </c>
      <c r="I142" s="93">
        <v>1</v>
      </c>
      <c r="J142" s="96"/>
      <c r="K142" s="96">
        <f>2</f>
        <v>2</v>
      </c>
      <c r="L142" s="59">
        <f t="shared" si="32"/>
        <v>1</v>
      </c>
      <c r="M142" s="59">
        <f t="shared" si="33"/>
        <v>-1</v>
      </c>
      <c r="N142" s="59">
        <v>1</v>
      </c>
      <c r="O142" s="90">
        <v>2</v>
      </c>
      <c r="P142" s="95">
        <f t="shared" si="35"/>
        <v>-1</v>
      </c>
      <c r="Q142" s="59">
        <f t="shared" si="34"/>
        <v>-3</v>
      </c>
      <c r="R142" s="59">
        <v>101.84</v>
      </c>
      <c r="S142" s="29">
        <f t="shared" si="25"/>
        <v>203.68</v>
      </c>
      <c r="T142" s="98">
        <f t="shared" si="30"/>
        <v>2</v>
      </c>
      <c r="U142" s="99">
        <f t="shared" si="31"/>
        <v>0</v>
      </c>
      <c r="V142" s="26">
        <f t="shared" si="36"/>
        <v>2</v>
      </c>
      <c r="W142" s="26">
        <f t="shared" si="37"/>
        <v>0</v>
      </c>
    </row>
    <row r="143" spans="1:23" s="26" customFormat="1" ht="15.75" x14ac:dyDescent="0.25">
      <c r="A143" s="103">
        <v>1</v>
      </c>
      <c r="B143" s="21" t="s">
        <v>164</v>
      </c>
      <c r="C143" s="59"/>
      <c r="D143" s="59"/>
      <c r="E143" s="65">
        <f t="shared" si="28"/>
        <v>0</v>
      </c>
      <c r="F143" s="73">
        <v>6</v>
      </c>
      <c r="G143" s="73">
        <f>1+1+6</f>
        <v>8</v>
      </c>
      <c r="H143" s="91">
        <f t="shared" si="29"/>
        <v>8</v>
      </c>
      <c r="I143" s="93">
        <v>6</v>
      </c>
      <c r="J143" s="96"/>
      <c r="K143" s="96">
        <f>3+1</f>
        <v>4</v>
      </c>
      <c r="L143" s="59">
        <f t="shared" si="32"/>
        <v>6</v>
      </c>
      <c r="M143" s="59">
        <f t="shared" si="33"/>
        <v>2</v>
      </c>
      <c r="N143" s="59">
        <v>6</v>
      </c>
      <c r="O143" s="90">
        <v>2</v>
      </c>
      <c r="P143" s="95">
        <f t="shared" si="35"/>
        <v>4</v>
      </c>
      <c r="Q143" s="59">
        <f t="shared" si="34"/>
        <v>0</v>
      </c>
      <c r="R143" s="19">
        <v>101.84</v>
      </c>
      <c r="S143" s="29">
        <f t="shared" si="25"/>
        <v>203.68</v>
      </c>
      <c r="T143" s="98">
        <f t="shared" si="30"/>
        <v>2</v>
      </c>
      <c r="U143" s="99">
        <f t="shared" si="31"/>
        <v>0</v>
      </c>
      <c r="V143" s="26">
        <f t="shared" si="36"/>
        <v>2</v>
      </c>
      <c r="W143" s="26">
        <f t="shared" si="37"/>
        <v>0</v>
      </c>
    </row>
    <row r="144" spans="1:23" s="26" customFormat="1" ht="15.75" hidden="1" x14ac:dyDescent="0.25">
      <c r="A144" s="65">
        <v>140</v>
      </c>
      <c r="B144" s="21" t="s">
        <v>164</v>
      </c>
      <c r="C144" s="59"/>
      <c r="D144" s="59"/>
      <c r="E144" s="65">
        <f t="shared" si="28"/>
        <v>0</v>
      </c>
      <c r="F144" s="73">
        <v>1</v>
      </c>
      <c r="G144" s="73">
        <v>1</v>
      </c>
      <c r="H144" s="91">
        <f t="shared" si="29"/>
        <v>1</v>
      </c>
      <c r="I144" s="93">
        <v>1</v>
      </c>
      <c r="J144" s="59">
        <v>1</v>
      </c>
      <c r="K144" s="59">
        <v>1</v>
      </c>
      <c r="L144" s="59">
        <f t="shared" si="32"/>
        <v>0</v>
      </c>
      <c r="M144" s="59">
        <f t="shared" si="33"/>
        <v>0</v>
      </c>
      <c r="N144" s="93">
        <v>1</v>
      </c>
      <c r="O144" s="90">
        <v>0</v>
      </c>
      <c r="P144" s="95">
        <f t="shared" si="35"/>
        <v>0</v>
      </c>
      <c r="Q144" s="59">
        <f t="shared" si="34"/>
        <v>0</v>
      </c>
      <c r="R144" s="19">
        <v>101.85</v>
      </c>
      <c r="S144" s="29">
        <f t="shared" si="25"/>
        <v>0</v>
      </c>
      <c r="T144" s="98">
        <f t="shared" si="30"/>
        <v>0</v>
      </c>
      <c r="U144" s="99">
        <f t="shared" si="31"/>
        <v>0</v>
      </c>
      <c r="V144" s="26">
        <f t="shared" si="36"/>
        <v>0</v>
      </c>
      <c r="W144" s="26">
        <f t="shared" si="37"/>
        <v>0</v>
      </c>
    </row>
    <row r="145" spans="1:23" s="26" customFormat="1" ht="15.75" hidden="1" x14ac:dyDescent="0.25">
      <c r="A145" s="65">
        <v>141</v>
      </c>
      <c r="B145" s="21" t="s">
        <v>164</v>
      </c>
      <c r="C145" s="59"/>
      <c r="D145" s="59"/>
      <c r="E145" s="65">
        <f t="shared" si="28"/>
        <v>0</v>
      </c>
      <c r="F145" s="73">
        <v>1</v>
      </c>
      <c r="G145" s="73">
        <v>1</v>
      </c>
      <c r="H145" s="91">
        <f t="shared" si="29"/>
        <v>1</v>
      </c>
      <c r="I145" s="93">
        <v>1</v>
      </c>
      <c r="J145" s="87">
        <v>1</v>
      </c>
      <c r="K145" s="87">
        <v>1</v>
      </c>
      <c r="L145" s="59">
        <f t="shared" si="32"/>
        <v>0</v>
      </c>
      <c r="M145" s="59">
        <f t="shared" si="33"/>
        <v>0</v>
      </c>
      <c r="N145" s="59">
        <v>1</v>
      </c>
      <c r="O145" s="90">
        <v>0</v>
      </c>
      <c r="P145" s="95">
        <f t="shared" si="35"/>
        <v>0</v>
      </c>
      <c r="Q145" s="59">
        <f t="shared" si="34"/>
        <v>0</v>
      </c>
      <c r="R145" s="19">
        <v>101.87</v>
      </c>
      <c r="S145" s="29">
        <f t="shared" si="25"/>
        <v>0</v>
      </c>
      <c r="T145" s="98">
        <f t="shared" si="30"/>
        <v>0</v>
      </c>
      <c r="U145" s="99">
        <f t="shared" si="31"/>
        <v>0</v>
      </c>
      <c r="V145" s="26">
        <f t="shared" si="36"/>
        <v>0</v>
      </c>
      <c r="W145" s="26">
        <f t="shared" si="37"/>
        <v>0</v>
      </c>
    </row>
    <row r="146" spans="1:23" s="26" customFormat="1" ht="15.75" hidden="1" x14ac:dyDescent="0.25">
      <c r="A146" s="65">
        <v>142</v>
      </c>
      <c r="B146" s="21" t="s">
        <v>218</v>
      </c>
      <c r="C146" s="59"/>
      <c r="D146" s="59"/>
      <c r="E146" s="65">
        <f t="shared" si="28"/>
        <v>0</v>
      </c>
      <c r="F146" s="73">
        <v>1</v>
      </c>
      <c r="G146" s="73">
        <v>1</v>
      </c>
      <c r="H146" s="91">
        <f t="shared" si="29"/>
        <v>1</v>
      </c>
      <c r="I146" s="93">
        <v>1</v>
      </c>
      <c r="J146" s="59">
        <v>1</v>
      </c>
      <c r="K146" s="59">
        <v>1</v>
      </c>
      <c r="L146" s="59">
        <f t="shared" si="32"/>
        <v>0</v>
      </c>
      <c r="M146" s="59">
        <f t="shared" si="33"/>
        <v>0</v>
      </c>
      <c r="N146" s="93">
        <v>1</v>
      </c>
      <c r="O146" s="90">
        <v>0</v>
      </c>
      <c r="P146" s="95">
        <f t="shared" si="35"/>
        <v>0</v>
      </c>
      <c r="Q146" s="59">
        <f t="shared" si="34"/>
        <v>0</v>
      </c>
      <c r="R146" s="19">
        <v>452.64</v>
      </c>
      <c r="S146" s="29">
        <f t="shared" si="25"/>
        <v>0</v>
      </c>
      <c r="T146" s="98">
        <f t="shared" si="30"/>
        <v>0</v>
      </c>
      <c r="U146" s="99">
        <f t="shared" si="31"/>
        <v>0</v>
      </c>
      <c r="V146" s="26">
        <f t="shared" si="36"/>
        <v>0</v>
      </c>
      <c r="W146" s="26">
        <f t="shared" si="37"/>
        <v>0</v>
      </c>
    </row>
    <row r="147" spans="1:23" s="26" customFormat="1" ht="15.75" hidden="1" x14ac:dyDescent="0.25">
      <c r="A147" s="65">
        <v>143</v>
      </c>
      <c r="B147" s="21" t="s">
        <v>173</v>
      </c>
      <c r="C147" s="59"/>
      <c r="D147" s="59"/>
      <c r="E147" s="65">
        <f t="shared" si="28"/>
        <v>0</v>
      </c>
      <c r="F147" s="73">
        <v>1</v>
      </c>
      <c r="G147" s="73">
        <v>1</v>
      </c>
      <c r="H147" s="91">
        <f t="shared" si="29"/>
        <v>1</v>
      </c>
      <c r="I147" s="93">
        <v>1</v>
      </c>
      <c r="J147" s="96">
        <v>1</v>
      </c>
      <c r="K147" s="96">
        <v>1</v>
      </c>
      <c r="L147" s="59">
        <f t="shared" si="32"/>
        <v>0</v>
      </c>
      <c r="M147" s="59">
        <f t="shared" si="33"/>
        <v>0</v>
      </c>
      <c r="N147" s="59">
        <v>1</v>
      </c>
      <c r="O147" s="90">
        <v>0</v>
      </c>
      <c r="P147" s="95">
        <f t="shared" si="35"/>
        <v>0</v>
      </c>
      <c r="Q147" s="59">
        <f t="shared" si="34"/>
        <v>0</v>
      </c>
      <c r="R147" s="59">
        <v>412.05</v>
      </c>
      <c r="S147" s="29">
        <f t="shared" ref="S147:S156" si="38">O147*R147</f>
        <v>0</v>
      </c>
      <c r="T147" s="98">
        <f t="shared" si="30"/>
        <v>0</v>
      </c>
      <c r="U147" s="99">
        <f t="shared" si="31"/>
        <v>0</v>
      </c>
      <c r="V147" s="26">
        <f t="shared" si="36"/>
        <v>0</v>
      </c>
      <c r="W147" s="26">
        <f t="shared" si="37"/>
        <v>0</v>
      </c>
    </row>
    <row r="148" spans="1:23" s="26" customFormat="1" ht="15.75" hidden="1" x14ac:dyDescent="0.25">
      <c r="A148" s="103">
        <v>1</v>
      </c>
      <c r="B148" s="21" t="s">
        <v>219</v>
      </c>
      <c r="C148" s="59"/>
      <c r="D148" s="18"/>
      <c r="E148" s="65">
        <f t="shared" si="28"/>
        <v>0</v>
      </c>
      <c r="F148" s="73">
        <f>3+2</f>
        <v>5</v>
      </c>
      <c r="G148" s="73">
        <f>2</f>
        <v>2</v>
      </c>
      <c r="H148" s="91">
        <f t="shared" si="29"/>
        <v>2</v>
      </c>
      <c r="I148" s="59">
        <v>2</v>
      </c>
      <c r="J148" s="59">
        <f>2+2</f>
        <v>4</v>
      </c>
      <c r="K148" s="59">
        <f>2+2</f>
        <v>4</v>
      </c>
      <c r="L148" s="59">
        <f t="shared" si="32"/>
        <v>-2</v>
      </c>
      <c r="M148" s="59">
        <f t="shared" si="33"/>
        <v>-2</v>
      </c>
      <c r="N148" s="59"/>
      <c r="O148" s="90">
        <v>0</v>
      </c>
      <c r="P148" s="95">
        <f t="shared" si="35"/>
        <v>-2</v>
      </c>
      <c r="Q148" s="59">
        <f t="shared" si="34"/>
        <v>-2</v>
      </c>
      <c r="R148" s="19">
        <v>61.5</v>
      </c>
      <c r="S148" s="29">
        <f t="shared" si="38"/>
        <v>0</v>
      </c>
      <c r="T148" s="98">
        <f t="shared" si="30"/>
        <v>0</v>
      </c>
      <c r="U148" s="99">
        <f t="shared" si="31"/>
        <v>0</v>
      </c>
    </row>
    <row r="149" spans="1:23" s="26" customFormat="1" ht="15.75" hidden="1" x14ac:dyDescent="0.25">
      <c r="A149" s="65">
        <v>145</v>
      </c>
      <c r="B149" s="21" t="s">
        <v>172</v>
      </c>
      <c r="C149" s="59"/>
      <c r="D149" s="59"/>
      <c r="E149" s="65">
        <f t="shared" si="28"/>
        <v>0</v>
      </c>
      <c r="F149" s="73">
        <v>1</v>
      </c>
      <c r="G149" s="73">
        <v>1</v>
      </c>
      <c r="H149" s="91">
        <f t="shared" si="29"/>
        <v>1</v>
      </c>
      <c r="I149" s="93">
        <f>1</f>
        <v>1</v>
      </c>
      <c r="J149" s="96">
        <v>1</v>
      </c>
      <c r="K149" s="96">
        <v>1</v>
      </c>
      <c r="L149" s="59">
        <f t="shared" si="32"/>
        <v>0</v>
      </c>
      <c r="M149" s="59">
        <f t="shared" si="33"/>
        <v>0</v>
      </c>
      <c r="N149" s="59">
        <v>1</v>
      </c>
      <c r="O149" s="90">
        <v>0</v>
      </c>
      <c r="P149" s="95">
        <f t="shared" si="35"/>
        <v>0</v>
      </c>
      <c r="Q149" s="59">
        <f t="shared" si="34"/>
        <v>0</v>
      </c>
      <c r="R149" s="19">
        <v>101.85</v>
      </c>
      <c r="S149" s="29">
        <f t="shared" si="38"/>
        <v>0</v>
      </c>
      <c r="T149" s="98">
        <f t="shared" si="30"/>
        <v>0</v>
      </c>
      <c r="U149" s="99">
        <f t="shared" si="31"/>
        <v>0</v>
      </c>
      <c r="V149" s="26">
        <f>H149-N149</f>
        <v>0</v>
      </c>
      <c r="W149" s="26">
        <f>O149-V149</f>
        <v>0</v>
      </c>
    </row>
    <row r="150" spans="1:23" s="26" customFormat="1" ht="15.75" hidden="1" x14ac:dyDescent="0.25">
      <c r="A150" s="65">
        <v>146</v>
      </c>
      <c r="B150" s="21" t="s">
        <v>174</v>
      </c>
      <c r="C150" s="59"/>
      <c r="D150" s="59"/>
      <c r="E150" s="65">
        <f t="shared" si="28"/>
        <v>0</v>
      </c>
      <c r="F150" s="73"/>
      <c r="G150" s="73">
        <f>1+1</f>
        <v>2</v>
      </c>
      <c r="H150" s="91">
        <f t="shared" si="29"/>
        <v>2</v>
      </c>
      <c r="I150" s="93">
        <v>2</v>
      </c>
      <c r="J150" s="59"/>
      <c r="K150" s="59"/>
      <c r="L150" s="59">
        <f t="shared" si="32"/>
        <v>2</v>
      </c>
      <c r="M150" s="59">
        <f t="shared" si="33"/>
        <v>2</v>
      </c>
      <c r="N150" s="59">
        <v>2</v>
      </c>
      <c r="O150" s="90">
        <v>0</v>
      </c>
      <c r="P150" s="95">
        <f t="shared" si="35"/>
        <v>2</v>
      </c>
      <c r="Q150" s="59">
        <f t="shared" si="34"/>
        <v>2</v>
      </c>
      <c r="R150" s="19">
        <v>101.85</v>
      </c>
      <c r="S150" s="29">
        <f t="shared" si="38"/>
        <v>0</v>
      </c>
      <c r="T150" s="98">
        <f t="shared" si="30"/>
        <v>0</v>
      </c>
      <c r="U150" s="99">
        <f t="shared" si="31"/>
        <v>0</v>
      </c>
      <c r="V150" s="26">
        <f>H150-N150</f>
        <v>0</v>
      </c>
      <c r="W150" s="26">
        <f>O150-V150</f>
        <v>0</v>
      </c>
    </row>
    <row r="151" spans="1:23" s="26" customFormat="1" ht="15.75" hidden="1" x14ac:dyDescent="0.25">
      <c r="A151" s="65">
        <v>147</v>
      </c>
      <c r="B151" s="21" t="s">
        <v>220</v>
      </c>
      <c r="C151" s="59"/>
      <c r="D151" s="59"/>
      <c r="E151" s="65">
        <f t="shared" si="28"/>
        <v>0</v>
      </c>
      <c r="F151" s="73">
        <v>2</v>
      </c>
      <c r="G151" s="73">
        <v>2</v>
      </c>
      <c r="H151" s="91">
        <f t="shared" si="29"/>
        <v>2</v>
      </c>
      <c r="I151" s="59">
        <v>2</v>
      </c>
      <c r="J151" s="59">
        <v>2</v>
      </c>
      <c r="K151" s="59">
        <v>2</v>
      </c>
      <c r="L151" s="59"/>
      <c r="M151" s="59">
        <f t="shared" si="33"/>
        <v>0</v>
      </c>
      <c r="N151" s="59"/>
      <c r="O151" s="90">
        <v>0</v>
      </c>
      <c r="P151" s="95"/>
      <c r="Q151" s="59">
        <f t="shared" si="34"/>
        <v>0</v>
      </c>
      <c r="R151" s="19">
        <v>12.3</v>
      </c>
      <c r="S151" s="29">
        <f t="shared" si="38"/>
        <v>0</v>
      </c>
      <c r="T151" s="98">
        <f t="shared" si="30"/>
        <v>0</v>
      </c>
      <c r="U151" s="99">
        <f t="shared" si="31"/>
        <v>0</v>
      </c>
    </row>
    <row r="152" spans="1:23" s="26" customFormat="1" ht="15.75" hidden="1" x14ac:dyDescent="0.25">
      <c r="A152" s="65">
        <v>148</v>
      </c>
      <c r="B152" s="21" t="s">
        <v>221</v>
      </c>
      <c r="C152" s="59"/>
      <c r="D152" s="59"/>
      <c r="E152" s="65">
        <f t="shared" si="28"/>
        <v>0</v>
      </c>
      <c r="F152" s="91">
        <v>2</v>
      </c>
      <c r="G152" s="91">
        <v>2</v>
      </c>
      <c r="H152" s="91">
        <f t="shared" si="29"/>
        <v>2</v>
      </c>
      <c r="I152" s="59">
        <v>2</v>
      </c>
      <c r="J152" s="59">
        <v>2</v>
      </c>
      <c r="K152" s="59">
        <v>2</v>
      </c>
      <c r="L152" s="59">
        <f t="shared" si="32"/>
        <v>0</v>
      </c>
      <c r="M152" s="59">
        <f t="shared" si="33"/>
        <v>0</v>
      </c>
      <c r="N152" s="59"/>
      <c r="O152" s="90">
        <v>0</v>
      </c>
      <c r="P152" s="95">
        <f t="shared" si="35"/>
        <v>0</v>
      </c>
      <c r="Q152" s="59">
        <f t="shared" si="34"/>
        <v>0</v>
      </c>
      <c r="R152" s="19">
        <v>9.84</v>
      </c>
      <c r="S152" s="29">
        <f t="shared" si="38"/>
        <v>0</v>
      </c>
      <c r="T152" s="98">
        <f t="shared" si="30"/>
        <v>0</v>
      </c>
      <c r="U152" s="99">
        <f t="shared" si="31"/>
        <v>0</v>
      </c>
    </row>
    <row r="153" spans="1:23" s="26" customFormat="1" ht="15.75" hidden="1" x14ac:dyDescent="0.25">
      <c r="A153" s="65">
        <v>149</v>
      </c>
      <c r="B153" s="21" t="s">
        <v>222</v>
      </c>
      <c r="C153" s="59"/>
      <c r="D153" s="59"/>
      <c r="E153" s="65">
        <f t="shared" si="28"/>
        <v>0</v>
      </c>
      <c r="F153" s="91">
        <v>2</v>
      </c>
      <c r="G153" s="91">
        <v>2</v>
      </c>
      <c r="H153" s="91">
        <f t="shared" si="29"/>
        <v>2</v>
      </c>
      <c r="I153" s="59">
        <v>2</v>
      </c>
      <c r="J153" s="59">
        <v>2</v>
      </c>
      <c r="K153" s="59">
        <v>2</v>
      </c>
      <c r="L153" s="59">
        <f t="shared" si="32"/>
        <v>0</v>
      </c>
      <c r="M153" s="59">
        <f t="shared" si="33"/>
        <v>0</v>
      </c>
      <c r="N153" s="59"/>
      <c r="O153" s="90">
        <v>0</v>
      </c>
      <c r="P153" s="95">
        <f t="shared" si="35"/>
        <v>0</v>
      </c>
      <c r="Q153" s="59">
        <f t="shared" si="34"/>
        <v>0</v>
      </c>
      <c r="R153" s="19">
        <v>9.84</v>
      </c>
      <c r="S153" s="29">
        <f t="shared" si="38"/>
        <v>0</v>
      </c>
      <c r="T153" s="98">
        <f t="shared" si="30"/>
        <v>0</v>
      </c>
      <c r="U153" s="99">
        <f t="shared" si="31"/>
        <v>0</v>
      </c>
    </row>
    <row r="154" spans="1:23" s="26" customFormat="1" ht="15.75" hidden="1" x14ac:dyDescent="0.25">
      <c r="A154" s="65">
        <v>150</v>
      </c>
      <c r="B154" s="21" t="s">
        <v>223</v>
      </c>
      <c r="C154" s="59"/>
      <c r="D154" s="59"/>
      <c r="E154" s="65">
        <f t="shared" si="28"/>
        <v>0</v>
      </c>
      <c r="F154" s="91">
        <v>2</v>
      </c>
      <c r="G154" s="91">
        <v>2</v>
      </c>
      <c r="H154" s="91">
        <f t="shared" si="29"/>
        <v>2</v>
      </c>
      <c r="I154" s="59">
        <v>2</v>
      </c>
      <c r="J154" s="59">
        <v>2</v>
      </c>
      <c r="K154" s="59">
        <v>2</v>
      </c>
      <c r="L154" s="59">
        <f t="shared" si="32"/>
        <v>0</v>
      </c>
      <c r="M154" s="59">
        <f t="shared" si="33"/>
        <v>0</v>
      </c>
      <c r="N154" s="59"/>
      <c r="O154" s="90">
        <v>0</v>
      </c>
      <c r="P154" s="95">
        <f t="shared" si="35"/>
        <v>0</v>
      </c>
      <c r="Q154" s="59">
        <f t="shared" si="34"/>
        <v>0</v>
      </c>
      <c r="R154" s="19">
        <v>9.84</v>
      </c>
      <c r="S154" s="29">
        <f t="shared" si="38"/>
        <v>0</v>
      </c>
      <c r="T154" s="98">
        <f t="shared" si="30"/>
        <v>0</v>
      </c>
      <c r="U154" s="99">
        <f t="shared" si="31"/>
        <v>0</v>
      </c>
    </row>
    <row r="155" spans="1:23" s="26" customFormat="1" ht="15.75" x14ac:dyDescent="0.25">
      <c r="A155" s="103">
        <v>151</v>
      </c>
      <c r="B155" s="24" t="s">
        <v>83</v>
      </c>
      <c r="C155" s="59"/>
      <c r="D155" s="18"/>
      <c r="E155" s="65">
        <f t="shared" si="28"/>
        <v>0</v>
      </c>
      <c r="F155" s="73">
        <v>3</v>
      </c>
      <c r="G155" s="73">
        <v>3</v>
      </c>
      <c r="H155" s="91">
        <f t="shared" si="29"/>
        <v>3</v>
      </c>
      <c r="I155" s="59"/>
      <c r="J155" s="59"/>
      <c r="K155" s="59"/>
      <c r="L155" s="59">
        <f t="shared" si="32"/>
        <v>0</v>
      </c>
      <c r="M155" s="59">
        <f t="shared" si="33"/>
        <v>0</v>
      </c>
      <c r="N155" s="59"/>
      <c r="O155" s="90">
        <v>3</v>
      </c>
      <c r="P155" s="95">
        <f t="shared" si="35"/>
        <v>-3</v>
      </c>
      <c r="Q155" s="59">
        <f t="shared" si="34"/>
        <v>-3</v>
      </c>
      <c r="R155" s="19">
        <v>228.4</v>
      </c>
      <c r="S155" s="29">
        <f t="shared" si="38"/>
        <v>685.2</v>
      </c>
      <c r="T155" s="98">
        <f t="shared" si="30"/>
        <v>3</v>
      </c>
      <c r="U155" s="99">
        <f t="shared" si="31"/>
        <v>0</v>
      </c>
    </row>
    <row r="156" spans="1:23" s="26" customFormat="1" ht="15.75" hidden="1" x14ac:dyDescent="0.25">
      <c r="A156" s="65">
        <v>152</v>
      </c>
      <c r="B156" s="21" t="s">
        <v>224</v>
      </c>
      <c r="C156" s="59"/>
      <c r="D156" s="59"/>
      <c r="E156" s="65">
        <f t="shared" si="28"/>
        <v>0</v>
      </c>
      <c r="F156" s="73">
        <v>1</v>
      </c>
      <c r="G156" s="73">
        <v>1</v>
      </c>
      <c r="H156" s="91">
        <f t="shared" si="29"/>
        <v>1</v>
      </c>
      <c r="I156" s="93">
        <v>1</v>
      </c>
      <c r="J156" s="59">
        <v>1</v>
      </c>
      <c r="K156" s="59">
        <v>1</v>
      </c>
      <c r="L156" s="59">
        <f t="shared" si="32"/>
        <v>0</v>
      </c>
      <c r="M156" s="59">
        <f t="shared" si="33"/>
        <v>0</v>
      </c>
      <c r="N156" s="93">
        <v>1</v>
      </c>
      <c r="O156" s="90">
        <v>0</v>
      </c>
      <c r="P156" s="95">
        <f t="shared" si="35"/>
        <v>0</v>
      </c>
      <c r="Q156" s="59">
        <f t="shared" si="34"/>
        <v>0</v>
      </c>
      <c r="R156" s="19">
        <v>199</v>
      </c>
      <c r="S156" s="29">
        <f t="shared" si="38"/>
        <v>0</v>
      </c>
      <c r="T156" s="98">
        <f t="shared" si="30"/>
        <v>0</v>
      </c>
      <c r="U156" s="99">
        <f t="shared" si="31"/>
        <v>0</v>
      </c>
      <c r="V156" s="26">
        <f>H156-N156</f>
        <v>0</v>
      </c>
      <c r="W156" s="26">
        <f>O156-V156</f>
        <v>0</v>
      </c>
    </row>
    <row r="157" spans="1:23" x14ac:dyDescent="0.25">
      <c r="B157" s="101" t="s">
        <v>112</v>
      </c>
      <c r="E157" s="102">
        <f>SUM(E2:E125)</f>
        <v>39839.26</v>
      </c>
      <c r="O157" s="121"/>
      <c r="R157" s="83"/>
      <c r="S157" s="106">
        <f>SUM(S2:S156)</f>
        <v>23529.219999999994</v>
      </c>
    </row>
    <row r="158" spans="1:23" x14ac:dyDescent="0.25">
      <c r="O158" s="121"/>
      <c r="Q158" s="85">
        <f>M158-O158</f>
        <v>0</v>
      </c>
    </row>
    <row r="160" spans="1:23" x14ac:dyDescent="0.25">
      <c r="G160" s="74" t="s">
        <v>186</v>
      </c>
      <c r="O160" s="121"/>
      <c r="R160" s="57" t="s">
        <v>225</v>
      </c>
    </row>
    <row r="161" spans="6:7" x14ac:dyDescent="0.25">
      <c r="F161" s="74">
        <f>E157+16866.86-33176.3</f>
        <v>23529.82</v>
      </c>
      <c r="G161" s="74">
        <f>F161-S157</f>
        <v>0.60000000000582077</v>
      </c>
    </row>
  </sheetData>
  <autoFilter ref="A1:W158">
    <filterColumn colId="14">
      <filters blank="1">
        <filter val="1"/>
        <filter val="17"/>
        <filter val="2"/>
        <filter val="3"/>
        <filter val="4"/>
        <filter val="5"/>
        <filter val="6"/>
        <filter val="8"/>
        <filter val="9"/>
      </filters>
    </filterColumn>
  </autoFilter>
  <pageMargins left="0" right="0" top="0" bottom="0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6" workbookViewId="0">
      <selection sqref="A1:XFD1048576"/>
    </sheetView>
  </sheetViews>
  <sheetFormatPr defaultRowHeight="15" x14ac:dyDescent="0.25"/>
  <cols>
    <col min="1" max="2" width="9.140625" style="57"/>
    <col min="3" max="3" width="9.140625" style="83"/>
    <col min="4" max="6" width="9.140625" style="57"/>
    <col min="7" max="7" width="27.5703125" style="57" customWidth="1"/>
    <col min="8" max="8" width="18.140625" style="57" customWidth="1"/>
    <col min="9" max="16384" width="9.140625" style="57"/>
  </cols>
  <sheetData>
    <row r="1" spans="1:7" x14ac:dyDescent="0.25">
      <c r="G1" s="57" t="s">
        <v>226</v>
      </c>
    </row>
    <row r="3" spans="1:7" x14ac:dyDescent="0.25">
      <c r="A3" s="130" t="s">
        <v>227</v>
      </c>
      <c r="B3" s="130"/>
      <c r="C3" s="130"/>
      <c r="D3" s="130"/>
      <c r="E3" s="130"/>
      <c r="F3" s="130"/>
      <c r="G3" s="130"/>
    </row>
    <row r="4" spans="1:7" x14ac:dyDescent="0.25">
      <c r="A4" s="131" t="s">
        <v>228</v>
      </c>
      <c r="B4" s="131"/>
      <c r="C4" s="131"/>
      <c r="D4" s="131"/>
      <c r="E4" s="131"/>
      <c r="F4" s="131"/>
      <c r="G4" s="131"/>
    </row>
    <row r="5" spans="1:7" x14ac:dyDescent="0.25">
      <c r="A5" s="131"/>
      <c r="B5" s="131"/>
      <c r="C5" s="131"/>
      <c r="D5" s="131"/>
      <c r="E5" s="131"/>
      <c r="F5" s="131"/>
      <c r="G5" s="131"/>
    </row>
    <row r="6" spans="1:7" x14ac:dyDescent="0.25">
      <c r="A6" s="131"/>
      <c r="B6" s="131"/>
      <c r="C6" s="131"/>
      <c r="D6" s="131"/>
      <c r="E6" s="131"/>
      <c r="F6" s="131"/>
      <c r="G6" s="131"/>
    </row>
    <row r="7" spans="1:7" x14ac:dyDescent="0.25">
      <c r="A7" s="131"/>
      <c r="B7" s="131"/>
      <c r="C7" s="131"/>
      <c r="D7" s="131"/>
      <c r="E7" s="131"/>
      <c r="F7" s="131"/>
      <c r="G7" s="131"/>
    </row>
    <row r="9" spans="1:7" x14ac:dyDescent="0.25">
      <c r="A9" s="57" t="s">
        <v>229</v>
      </c>
      <c r="C9" s="83">
        <v>203.68</v>
      </c>
    </row>
    <row r="10" spans="1:7" x14ac:dyDescent="0.25">
      <c r="A10" s="57" t="s">
        <v>230</v>
      </c>
      <c r="C10" s="83">
        <v>39.36</v>
      </c>
    </row>
    <row r="11" spans="1:7" x14ac:dyDescent="0.25">
      <c r="A11" s="57" t="s">
        <v>231</v>
      </c>
      <c r="C11" s="83">
        <v>46.06</v>
      </c>
    </row>
    <row r="12" spans="1:7" x14ac:dyDescent="0.25">
      <c r="A12" s="57" t="s">
        <v>232</v>
      </c>
      <c r="C12" s="83">
        <v>101.84</v>
      </c>
    </row>
    <row r="13" spans="1:7" x14ac:dyDescent="0.25">
      <c r="A13" s="57" t="s">
        <v>233</v>
      </c>
      <c r="C13" s="83">
        <v>564.57000000000005</v>
      </c>
    </row>
    <row r="14" spans="1:7" x14ac:dyDescent="0.25">
      <c r="A14" s="57" t="s">
        <v>234</v>
      </c>
      <c r="C14" s="83">
        <v>46.06</v>
      </c>
    </row>
    <row r="15" spans="1:7" x14ac:dyDescent="0.25">
      <c r="A15" s="57" t="s">
        <v>235</v>
      </c>
      <c r="C15" s="83">
        <v>46.06</v>
      </c>
    </row>
    <row r="16" spans="1:7" x14ac:dyDescent="0.25">
      <c r="A16" s="57" t="s">
        <v>236</v>
      </c>
      <c r="C16" s="83">
        <v>305.52999999999997</v>
      </c>
    </row>
    <row r="17" spans="1:3" x14ac:dyDescent="0.25">
      <c r="A17" s="57" t="s">
        <v>237</v>
      </c>
      <c r="C17" s="83">
        <v>407.36</v>
      </c>
    </row>
    <row r="18" spans="1:3" x14ac:dyDescent="0.25">
      <c r="A18" s="57" t="s">
        <v>238</v>
      </c>
      <c r="C18" s="83">
        <v>13.03</v>
      </c>
    </row>
    <row r="19" spans="1:3" x14ac:dyDescent="0.25">
      <c r="A19" s="57" t="s">
        <v>239</v>
      </c>
      <c r="C19" s="83">
        <v>625.94000000000005</v>
      </c>
    </row>
    <row r="20" spans="1:3" x14ac:dyDescent="0.25">
      <c r="A20" s="57" t="s">
        <v>240</v>
      </c>
    </row>
    <row r="21" spans="1:3" x14ac:dyDescent="0.25">
      <c r="A21" s="57" t="s">
        <v>241</v>
      </c>
      <c r="C21" s="83">
        <v>30.75</v>
      </c>
    </row>
    <row r="22" spans="1:3" x14ac:dyDescent="0.25">
      <c r="A22" s="57" t="s">
        <v>242</v>
      </c>
      <c r="C22" s="83">
        <v>61.5</v>
      </c>
    </row>
    <row r="23" spans="1:3" x14ac:dyDescent="0.25">
      <c r="A23" s="57" t="s">
        <v>243</v>
      </c>
      <c r="C23" s="83">
        <v>188.19</v>
      </c>
    </row>
    <row r="24" spans="1:3" x14ac:dyDescent="0.25">
      <c r="A24" s="57" t="s">
        <v>244</v>
      </c>
      <c r="C24" s="83">
        <v>49.78</v>
      </c>
    </row>
    <row r="25" spans="1:3" x14ac:dyDescent="0.25">
      <c r="A25" s="57" t="s">
        <v>245</v>
      </c>
      <c r="C25" s="83">
        <v>157.44</v>
      </c>
    </row>
    <row r="26" spans="1:3" x14ac:dyDescent="0.25">
      <c r="A26" s="57" t="s">
        <v>246</v>
      </c>
      <c r="C26" s="83">
        <v>78.72</v>
      </c>
    </row>
    <row r="27" spans="1:3" x14ac:dyDescent="0.25">
      <c r="A27" s="57" t="s">
        <v>247</v>
      </c>
      <c r="C27" s="83">
        <v>39.36</v>
      </c>
    </row>
    <row r="28" spans="1:3" x14ac:dyDescent="0.25">
      <c r="A28" s="57" t="s">
        <v>248</v>
      </c>
      <c r="C28" s="83">
        <v>39.36</v>
      </c>
    </row>
    <row r="29" spans="1:3" x14ac:dyDescent="0.25">
      <c r="A29" s="57" t="s">
        <v>249</v>
      </c>
      <c r="C29" s="83">
        <v>101.84</v>
      </c>
    </row>
    <row r="30" spans="1:3" x14ac:dyDescent="0.25">
      <c r="A30" s="57" t="s">
        <v>250</v>
      </c>
      <c r="C30" s="83">
        <v>39.36</v>
      </c>
    </row>
    <row r="31" spans="1:3" x14ac:dyDescent="0.25">
      <c r="A31" s="57" t="s">
        <v>251</v>
      </c>
      <c r="C31" s="83">
        <v>47.97</v>
      </c>
    </row>
    <row r="32" spans="1:3" x14ac:dyDescent="0.25">
      <c r="A32" s="57" t="s">
        <v>252</v>
      </c>
      <c r="C32" s="83">
        <v>101.84</v>
      </c>
    </row>
    <row r="34" spans="1:3" x14ac:dyDescent="0.25">
      <c r="A34" s="57" t="s">
        <v>177</v>
      </c>
      <c r="C34" s="83">
        <f>SUM(C9:C32)</f>
        <v>3335.6000000000004</v>
      </c>
    </row>
  </sheetData>
  <mergeCells count="2">
    <mergeCell ref="A3:G3"/>
    <mergeCell ref="A4:G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8" workbookViewId="0">
      <selection sqref="A1:XFD1048576"/>
    </sheetView>
  </sheetViews>
  <sheetFormatPr defaultRowHeight="15" x14ac:dyDescent="0.25"/>
  <cols>
    <col min="1" max="2" width="9.140625" style="57"/>
    <col min="3" max="3" width="9.85546875" style="83" bestFit="1" customWidth="1"/>
    <col min="4" max="6" width="9.140625" style="57"/>
    <col min="7" max="7" width="27.5703125" style="57" customWidth="1"/>
    <col min="8" max="8" width="18.140625" style="57" customWidth="1"/>
    <col min="9" max="16384" width="9.140625" style="57"/>
  </cols>
  <sheetData>
    <row r="1" spans="1:7" x14ac:dyDescent="0.25">
      <c r="G1" s="57" t="s">
        <v>253</v>
      </c>
    </row>
    <row r="5" spans="1:7" ht="15.75" x14ac:dyDescent="0.25">
      <c r="G5" s="110" t="s">
        <v>254</v>
      </c>
    </row>
    <row r="9" spans="1:7" x14ac:dyDescent="0.25">
      <c r="A9" s="130" t="s">
        <v>227</v>
      </c>
      <c r="B9" s="130"/>
      <c r="C9" s="130"/>
      <c r="D9" s="130"/>
      <c r="E9" s="130"/>
      <c r="F9" s="130"/>
      <c r="G9" s="130"/>
    </row>
    <row r="10" spans="1:7" x14ac:dyDescent="0.25">
      <c r="A10" s="131" t="s">
        <v>255</v>
      </c>
      <c r="B10" s="131"/>
      <c r="C10" s="131"/>
      <c r="D10" s="131"/>
      <c r="E10" s="131"/>
      <c r="F10" s="131"/>
      <c r="G10" s="131"/>
    </row>
    <row r="11" spans="1:7" x14ac:dyDescent="0.25">
      <c r="A11" s="131"/>
      <c r="B11" s="131"/>
      <c r="C11" s="131"/>
      <c r="D11" s="131"/>
      <c r="E11" s="131"/>
      <c r="F11" s="131"/>
      <c r="G11" s="131"/>
    </row>
    <row r="12" spans="1:7" x14ac:dyDescent="0.25">
      <c r="A12" s="131"/>
      <c r="B12" s="131"/>
      <c r="C12" s="131"/>
      <c r="D12" s="131"/>
      <c r="E12" s="131"/>
      <c r="F12" s="131"/>
      <c r="G12" s="131"/>
    </row>
    <row r="13" spans="1:7" x14ac:dyDescent="0.25">
      <c r="A13" s="131"/>
      <c r="B13" s="131"/>
      <c r="C13" s="131"/>
      <c r="D13" s="131"/>
      <c r="E13" s="131"/>
      <c r="F13" s="131"/>
      <c r="G13" s="131"/>
    </row>
    <row r="15" spans="1:7" x14ac:dyDescent="0.25">
      <c r="A15" s="57" t="s">
        <v>229</v>
      </c>
      <c r="C15" s="83">
        <v>46.03</v>
      </c>
    </row>
    <row r="16" spans="1:7" x14ac:dyDescent="0.25">
      <c r="A16" s="57" t="s">
        <v>230</v>
      </c>
      <c r="C16" s="83">
        <v>212.54</v>
      </c>
    </row>
    <row r="17" spans="1:3" x14ac:dyDescent="0.25">
      <c r="A17" s="57" t="s">
        <v>231</v>
      </c>
      <c r="C17" s="83">
        <v>125.48</v>
      </c>
    </row>
    <row r="18" spans="1:3" x14ac:dyDescent="0.25">
      <c r="A18" s="57" t="s">
        <v>232</v>
      </c>
      <c r="C18" s="83">
        <v>381.3</v>
      </c>
    </row>
    <row r="19" spans="1:3" x14ac:dyDescent="0.25">
      <c r="A19" s="57" t="s">
        <v>233</v>
      </c>
      <c r="C19" s="83">
        <v>17.38</v>
      </c>
    </row>
    <row r="20" spans="1:3" x14ac:dyDescent="0.25">
      <c r="A20" s="57" t="s">
        <v>234</v>
      </c>
      <c r="C20" s="83">
        <v>101.84</v>
      </c>
    </row>
    <row r="21" spans="1:3" x14ac:dyDescent="0.25">
      <c r="A21" s="57" t="s">
        <v>235</v>
      </c>
      <c r="C21" s="83">
        <v>61.03</v>
      </c>
    </row>
    <row r="22" spans="1:3" x14ac:dyDescent="0.25">
      <c r="A22" s="57" t="s">
        <v>236</v>
      </c>
      <c r="C22" s="83">
        <v>254</v>
      </c>
    </row>
    <row r="23" spans="1:3" x14ac:dyDescent="0.25">
      <c r="A23" s="57" t="s">
        <v>237</v>
      </c>
      <c r="C23" s="83">
        <v>505.53</v>
      </c>
    </row>
    <row r="24" spans="1:3" x14ac:dyDescent="0.25">
      <c r="A24" s="57" t="s">
        <v>238</v>
      </c>
      <c r="C24" s="83">
        <v>19.649999999999999</v>
      </c>
    </row>
    <row r="25" spans="1:3" x14ac:dyDescent="0.25">
      <c r="A25" s="57" t="s">
        <v>239</v>
      </c>
      <c r="C25" s="83">
        <v>30.75</v>
      </c>
    </row>
    <row r="26" spans="1:3" x14ac:dyDescent="0.25">
      <c r="A26" s="57" t="s">
        <v>240</v>
      </c>
      <c r="C26" s="83">
        <v>101.84</v>
      </c>
    </row>
    <row r="27" spans="1:3" x14ac:dyDescent="0.25">
      <c r="A27" s="57" t="s">
        <v>241</v>
      </c>
      <c r="C27" s="83">
        <v>19.190000000000001</v>
      </c>
    </row>
    <row r="28" spans="1:3" x14ac:dyDescent="0.25">
      <c r="A28" s="57" t="s">
        <v>242</v>
      </c>
      <c r="C28" s="83">
        <v>101.84</v>
      </c>
    </row>
    <row r="29" spans="1:3" x14ac:dyDescent="0.25">
      <c r="A29" s="57" t="s">
        <v>243</v>
      </c>
      <c r="C29" s="83">
        <v>101.84</v>
      </c>
    </row>
    <row r="30" spans="1:3" x14ac:dyDescent="0.25">
      <c r="A30" s="57" t="s">
        <v>244</v>
      </c>
      <c r="C30" s="83">
        <v>147.9</v>
      </c>
    </row>
    <row r="31" spans="1:3" x14ac:dyDescent="0.25">
      <c r="A31" s="57" t="s">
        <v>245</v>
      </c>
      <c r="C31" s="83">
        <v>78.72</v>
      </c>
    </row>
    <row r="32" spans="1:3" x14ac:dyDescent="0.25">
      <c r="A32" s="57" t="s">
        <v>246</v>
      </c>
      <c r="C32" s="83">
        <v>629.38</v>
      </c>
    </row>
    <row r="33" spans="1:3" x14ac:dyDescent="0.25">
      <c r="A33" s="57" t="s">
        <v>247</v>
      </c>
      <c r="C33" s="83">
        <v>305.57</v>
      </c>
    </row>
    <row r="34" spans="1:3" x14ac:dyDescent="0.25">
      <c r="A34" s="57" t="s">
        <v>248</v>
      </c>
      <c r="C34" s="83">
        <v>101.84</v>
      </c>
    </row>
    <row r="35" spans="1:3" x14ac:dyDescent="0.25">
      <c r="A35" s="57" t="s">
        <v>249</v>
      </c>
      <c r="C35" s="83">
        <v>92.12</v>
      </c>
    </row>
    <row r="36" spans="1:3" x14ac:dyDescent="0.25">
      <c r="A36" s="57" t="s">
        <v>250</v>
      </c>
      <c r="C36" s="83">
        <v>39.36</v>
      </c>
    </row>
    <row r="37" spans="1:3" x14ac:dyDescent="0.25">
      <c r="A37" s="57" t="s">
        <v>251</v>
      </c>
      <c r="C37" s="83">
        <v>121.76</v>
      </c>
    </row>
    <row r="38" spans="1:3" x14ac:dyDescent="0.25">
      <c r="A38" s="57" t="s">
        <v>252</v>
      </c>
      <c r="C38" s="83">
        <v>27.4</v>
      </c>
    </row>
    <row r="39" spans="1:3" x14ac:dyDescent="0.25">
      <c r="A39" s="57" t="s">
        <v>256</v>
      </c>
      <c r="C39" s="83">
        <v>101.84</v>
      </c>
    </row>
    <row r="40" spans="1:3" x14ac:dyDescent="0.25">
      <c r="A40" s="107"/>
      <c r="B40" s="107"/>
      <c r="C40" s="108"/>
    </row>
    <row r="41" spans="1:3" x14ac:dyDescent="0.25">
      <c r="A41" s="57" t="s">
        <v>257</v>
      </c>
      <c r="C41" s="109">
        <f>SUM(C15:C40)</f>
        <v>3726.1300000000006</v>
      </c>
    </row>
  </sheetData>
  <mergeCells count="2">
    <mergeCell ref="A9:G9"/>
    <mergeCell ref="A10:G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sqref="A1:XFD1048576"/>
    </sheetView>
  </sheetViews>
  <sheetFormatPr defaultRowHeight="15" x14ac:dyDescent="0.25"/>
  <cols>
    <col min="1" max="2" width="9.140625" style="57"/>
    <col min="3" max="3" width="9.140625" style="83"/>
    <col min="4" max="6" width="9.140625" style="57"/>
    <col min="7" max="7" width="27.5703125" style="57" customWidth="1"/>
    <col min="8" max="8" width="18.140625" style="57" customWidth="1"/>
    <col min="9" max="16384" width="9.140625" style="57"/>
  </cols>
  <sheetData>
    <row r="1" spans="1:7" x14ac:dyDescent="0.25">
      <c r="G1" s="57" t="s">
        <v>258</v>
      </c>
    </row>
    <row r="3" spans="1:7" x14ac:dyDescent="0.25">
      <c r="A3" s="130" t="s">
        <v>227</v>
      </c>
      <c r="B3" s="130"/>
      <c r="C3" s="130"/>
      <c r="D3" s="130"/>
      <c r="E3" s="130"/>
      <c r="F3" s="130"/>
      <c r="G3" s="130"/>
    </row>
    <row r="4" spans="1:7" x14ac:dyDescent="0.25">
      <c r="A4" s="131" t="s">
        <v>259</v>
      </c>
      <c r="B4" s="131"/>
      <c r="C4" s="131"/>
      <c r="D4" s="131"/>
      <c r="E4" s="131"/>
      <c r="F4" s="131"/>
      <c r="G4" s="131"/>
    </row>
    <row r="5" spans="1:7" x14ac:dyDescent="0.25">
      <c r="A5" s="131"/>
      <c r="B5" s="131"/>
      <c r="C5" s="131"/>
      <c r="D5" s="131"/>
      <c r="E5" s="131"/>
      <c r="F5" s="131"/>
      <c r="G5" s="131"/>
    </row>
    <row r="6" spans="1:7" x14ac:dyDescent="0.25">
      <c r="A6" s="131"/>
      <c r="B6" s="131"/>
      <c r="C6" s="131"/>
      <c r="D6" s="131"/>
      <c r="E6" s="131"/>
      <c r="F6" s="131"/>
      <c r="G6" s="131"/>
    </row>
    <row r="7" spans="1:7" x14ac:dyDescent="0.25">
      <c r="A7" s="131"/>
      <c r="B7" s="131"/>
      <c r="C7" s="131"/>
      <c r="D7" s="131"/>
      <c r="E7" s="131"/>
      <c r="F7" s="131"/>
      <c r="G7" s="131"/>
    </row>
    <row r="9" spans="1:7" x14ac:dyDescent="0.25">
      <c r="A9" s="57" t="s">
        <v>256</v>
      </c>
      <c r="C9" s="83">
        <v>78.72</v>
      </c>
    </row>
    <row r="10" spans="1:7" x14ac:dyDescent="0.25">
      <c r="A10" s="57" t="s">
        <v>260</v>
      </c>
      <c r="C10" s="83">
        <v>19.190000000000001</v>
      </c>
    </row>
    <row r="11" spans="1:7" x14ac:dyDescent="0.25">
      <c r="A11" s="57" t="s">
        <v>261</v>
      </c>
      <c r="C11" s="83">
        <v>243.06</v>
      </c>
    </row>
    <row r="12" spans="1:7" x14ac:dyDescent="0.25">
      <c r="A12" s="57" t="s">
        <v>262</v>
      </c>
      <c r="C12" s="83">
        <v>39.36</v>
      </c>
    </row>
    <row r="13" spans="1:7" x14ac:dyDescent="0.25">
      <c r="A13" s="57" t="s">
        <v>263</v>
      </c>
      <c r="C13" s="83">
        <v>269.37</v>
      </c>
    </row>
    <row r="14" spans="1:7" x14ac:dyDescent="0.25">
      <c r="A14" s="57" t="s">
        <v>264</v>
      </c>
      <c r="C14" s="83">
        <v>407.4</v>
      </c>
    </row>
    <row r="15" spans="1:7" x14ac:dyDescent="0.25">
      <c r="A15" s="57" t="s">
        <v>265</v>
      </c>
      <c r="C15" s="83">
        <v>42</v>
      </c>
    </row>
    <row r="16" spans="1:7" x14ac:dyDescent="0.25">
      <c r="A16" s="57" t="s">
        <v>266</v>
      </c>
      <c r="C16" s="83">
        <v>39.36</v>
      </c>
    </row>
    <row r="17" spans="1:3" x14ac:dyDescent="0.25">
      <c r="A17" s="57" t="s">
        <v>267</v>
      </c>
      <c r="C17" s="83">
        <v>77.959999999999994</v>
      </c>
    </row>
    <row r="18" spans="1:3" x14ac:dyDescent="0.25">
      <c r="A18" s="57" t="s">
        <v>268</v>
      </c>
      <c r="C18" s="83">
        <v>121.76</v>
      </c>
    </row>
    <row r="19" spans="1:3" x14ac:dyDescent="0.25">
      <c r="A19" s="57" t="s">
        <v>269</v>
      </c>
      <c r="C19" s="83">
        <v>266.91000000000003</v>
      </c>
    </row>
    <row r="20" spans="1:3" x14ac:dyDescent="0.25">
      <c r="A20" s="57" t="s">
        <v>270</v>
      </c>
      <c r="C20" s="83">
        <v>78.72</v>
      </c>
    </row>
    <row r="21" spans="1:3" x14ac:dyDescent="0.25">
      <c r="A21" s="57" t="s">
        <v>271</v>
      </c>
      <c r="C21" s="83">
        <v>852.18</v>
      </c>
    </row>
    <row r="22" spans="1:3" x14ac:dyDescent="0.25">
      <c r="A22" s="57" t="s">
        <v>272</v>
      </c>
      <c r="C22" s="83">
        <v>39.36</v>
      </c>
    </row>
    <row r="23" spans="1:3" x14ac:dyDescent="0.25">
      <c r="C23" s="83">
        <v>78.72</v>
      </c>
    </row>
    <row r="24" spans="1:3" x14ac:dyDescent="0.25">
      <c r="A24" s="57" t="s">
        <v>177</v>
      </c>
      <c r="C24" s="83">
        <f>SUM(C9:C23)</f>
        <v>2654.0699999999997</v>
      </c>
    </row>
  </sheetData>
  <mergeCells count="2">
    <mergeCell ref="A3:G3"/>
    <mergeCell ref="A4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zakupione</vt:lpstr>
      <vt:lpstr>inwesntaryzacja</vt:lpstr>
      <vt:lpstr>LICZONE</vt:lpstr>
      <vt:lpstr>inwent. 1</vt:lpstr>
      <vt:lpstr>WB</vt:lpstr>
      <vt:lpstr>Arkusz1</vt:lpstr>
      <vt:lpstr>LUTY</vt:lpstr>
      <vt:lpstr>styczeń 2019</vt:lpstr>
      <vt:lpstr>MARZEC</vt:lpstr>
      <vt:lpstr>KWIECIEŃ</vt:lpstr>
      <vt:lpstr>MAJ</vt:lpstr>
      <vt:lpstr>lipiec</vt:lpstr>
      <vt:lpstr>CZERWIEC</vt:lpstr>
      <vt:lpstr>SIERPIEN</vt:lpstr>
      <vt:lpstr>wrzesień</vt:lpstr>
      <vt:lpstr>październik</vt:lpstr>
      <vt:lpstr>listopad</vt:lpstr>
      <vt:lpstr>Formularz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Rogowska</dc:creator>
  <cp:keywords/>
  <dc:description/>
  <cp:lastModifiedBy>Agnieszka Lasota</cp:lastModifiedBy>
  <cp:revision/>
  <dcterms:created xsi:type="dcterms:W3CDTF">2018-11-08T10:27:43Z</dcterms:created>
  <dcterms:modified xsi:type="dcterms:W3CDTF">2023-03-09T14:04:57Z</dcterms:modified>
  <cp:category/>
  <cp:contentStatus/>
</cp:coreProperties>
</file>